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F4676F0F-4FB0-414B-A8A5-1BDE44E7D6F7}" xr6:coauthVersionLast="47" xr6:coauthVersionMax="47" xr10:uidLastSave="{00000000-0000-0000-0000-000000000000}"/>
  <bookViews>
    <workbookView xWindow="28680" yWindow="-120" windowWidth="29040" windowHeight="15720" activeTab="1" xr2:uid="{09C7E116-4D59-49CD-BC8D-5D15E9EC6F22}"/>
  </bookViews>
  <sheets>
    <sheet name="SubSector Analysis" sheetId="3" r:id="rId1"/>
    <sheet name="Nifty 750 Analysis" sheetId="2" r:id="rId2"/>
    <sheet name="Price_Filter_21_06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3" l="1"/>
  <c r="B107" i="3"/>
  <c r="I107" i="3" s="1"/>
  <c r="B55" i="3"/>
  <c r="I55" i="3" s="1"/>
  <c r="B62" i="3"/>
  <c r="I62" i="3" s="1"/>
  <c r="B89" i="3"/>
  <c r="B51" i="3"/>
  <c r="I51" i="3" s="1"/>
  <c r="B74" i="3"/>
  <c r="I74" i="3" s="1"/>
  <c r="B86" i="3"/>
  <c r="I86" i="3" s="1"/>
  <c r="B100" i="3"/>
  <c r="I100" i="3" s="1"/>
  <c r="B50" i="3"/>
  <c r="I50" i="3" s="1"/>
  <c r="B109" i="3"/>
  <c r="I109" i="3" s="1"/>
  <c r="B88" i="3"/>
  <c r="I88" i="3" s="1"/>
  <c r="B113" i="3"/>
  <c r="I113" i="3" s="1"/>
  <c r="B24" i="3"/>
  <c r="I24" i="3" s="1"/>
  <c r="B77" i="3"/>
  <c r="I77" i="3" s="1"/>
  <c r="B63" i="3"/>
  <c r="I63" i="3" s="1"/>
  <c r="B117" i="3"/>
  <c r="I117" i="3" s="1"/>
  <c r="B103" i="3"/>
  <c r="I103" i="3" s="1"/>
  <c r="B118" i="3"/>
  <c r="I118" i="3" s="1"/>
  <c r="B39" i="3"/>
  <c r="I39" i="3" s="1"/>
  <c r="B23" i="3"/>
  <c r="I23" i="3" s="1"/>
  <c r="B108" i="3"/>
  <c r="I108" i="3" s="1"/>
  <c r="B75" i="3"/>
  <c r="I75" i="3" s="1"/>
  <c r="B59" i="3"/>
  <c r="I59" i="3" s="1"/>
  <c r="B73" i="3"/>
  <c r="I73" i="3" s="1"/>
  <c r="B101" i="3"/>
  <c r="I101" i="3" s="1"/>
  <c r="B72" i="3"/>
  <c r="I72" i="3" s="1"/>
  <c r="B53" i="3"/>
  <c r="I53" i="3" s="1"/>
  <c r="B68" i="3"/>
  <c r="I68" i="3" s="1"/>
  <c r="B112" i="3"/>
  <c r="I112" i="3" s="1"/>
  <c r="B114" i="3"/>
  <c r="I114" i="3" s="1"/>
  <c r="B54" i="3"/>
  <c r="I54" i="3" s="1"/>
  <c r="B58" i="3"/>
  <c r="I58" i="3" s="1"/>
  <c r="B52" i="3"/>
  <c r="I52" i="3" s="1"/>
  <c r="B40" i="3"/>
  <c r="I40" i="3" s="1"/>
  <c r="B84" i="3"/>
  <c r="I84" i="3" s="1"/>
  <c r="B83" i="3"/>
  <c r="I83" i="3" s="1"/>
  <c r="B44" i="3"/>
  <c r="I44" i="3" s="1"/>
  <c r="B110" i="3"/>
  <c r="I110" i="3" s="1"/>
  <c r="B80" i="3"/>
  <c r="I80" i="3" s="1"/>
  <c r="B56" i="3"/>
  <c r="I56" i="3" s="1"/>
  <c r="B106" i="3"/>
  <c r="I106" i="3" s="1"/>
  <c r="B14" i="3"/>
  <c r="I14" i="3" s="1"/>
  <c r="B13" i="3"/>
  <c r="I13" i="3" s="1"/>
  <c r="B5" i="3"/>
  <c r="I5" i="3" s="1"/>
  <c r="B38" i="3"/>
  <c r="I38" i="3" s="1"/>
  <c r="B104" i="3"/>
  <c r="I104" i="3" s="1"/>
  <c r="B76" i="3"/>
  <c r="I76" i="3" s="1"/>
  <c r="B43" i="3"/>
  <c r="I43" i="3" s="1"/>
  <c r="B47" i="3"/>
  <c r="I47" i="3" s="1"/>
  <c r="B48" i="3"/>
  <c r="I48" i="3" s="1"/>
  <c r="B64" i="3"/>
  <c r="I64" i="3" s="1"/>
  <c r="B65" i="3"/>
  <c r="I65" i="3" s="1"/>
  <c r="B60" i="3"/>
  <c r="I60" i="3" s="1"/>
  <c r="B99" i="3"/>
  <c r="I99" i="3" s="1"/>
  <c r="B21" i="3"/>
  <c r="I21" i="3" s="1"/>
  <c r="B15" i="3"/>
  <c r="I15" i="3" s="1"/>
  <c r="B119" i="3"/>
  <c r="I119" i="3" s="1"/>
  <c r="B85" i="3"/>
  <c r="I85" i="3" s="1"/>
  <c r="B20" i="3"/>
  <c r="I20" i="3" s="1"/>
  <c r="B105" i="3"/>
  <c r="I105" i="3" s="1"/>
  <c r="B102" i="3"/>
  <c r="I102" i="3" s="1"/>
  <c r="B45" i="3"/>
  <c r="I45" i="3" s="1"/>
  <c r="B66" i="3"/>
  <c r="I66" i="3" s="1"/>
  <c r="B12" i="3"/>
  <c r="I12" i="3" s="1"/>
  <c r="B25" i="3"/>
  <c r="I25" i="3" s="1"/>
  <c r="B67" i="3"/>
  <c r="I67" i="3" s="1"/>
  <c r="B61" i="3"/>
  <c r="I61" i="3" s="1"/>
  <c r="B22" i="3"/>
  <c r="I22" i="3" s="1"/>
  <c r="B37" i="3"/>
  <c r="I37" i="3" s="1"/>
  <c r="B111" i="3"/>
  <c r="I111" i="3" s="1"/>
  <c r="B87" i="3"/>
  <c r="I87" i="3" s="1"/>
  <c r="B46" i="3"/>
  <c r="I46" i="3" s="1"/>
  <c r="B30" i="3"/>
  <c r="I30" i="3" s="1"/>
  <c r="B57" i="3"/>
  <c r="I57" i="3" s="1"/>
  <c r="B98" i="3"/>
  <c r="I98" i="3" s="1"/>
  <c r="B28" i="3"/>
  <c r="I28" i="3" s="1"/>
  <c r="B71" i="3"/>
  <c r="I71" i="3" s="1"/>
  <c r="B82" i="3"/>
  <c r="I82" i="3" s="1"/>
  <c r="B41" i="3"/>
  <c r="I41" i="3" s="1"/>
  <c r="B69" i="3"/>
  <c r="I69" i="3" s="1"/>
  <c r="B90" i="3"/>
  <c r="I90" i="3" s="1"/>
  <c r="B4" i="3"/>
  <c r="I4" i="3" s="1"/>
  <c r="B16" i="3"/>
  <c r="I16" i="3" s="1"/>
  <c r="B94" i="3"/>
  <c r="I94" i="3" s="1"/>
  <c r="B42" i="3"/>
  <c r="I42" i="3" s="1"/>
  <c r="B78" i="3"/>
  <c r="I78" i="3" s="1"/>
  <c r="B115" i="3"/>
  <c r="I115" i="3" s="1"/>
  <c r="B79" i="3"/>
  <c r="I79" i="3" s="1"/>
  <c r="B122" i="3"/>
  <c r="I122" i="3" s="1"/>
  <c r="B31" i="3"/>
  <c r="I31" i="3" s="1"/>
  <c r="B29" i="3"/>
  <c r="I29" i="3" s="1"/>
  <c r="B49" i="3"/>
  <c r="I49" i="3" s="1"/>
  <c r="B19" i="3"/>
  <c r="I19" i="3" s="1"/>
  <c r="B17" i="3"/>
  <c r="I17" i="3" s="1"/>
  <c r="B18" i="3"/>
  <c r="I18" i="3" s="1"/>
  <c r="B70" i="3"/>
  <c r="I70" i="3" s="1"/>
  <c r="B116" i="3"/>
  <c r="I116" i="3" s="1"/>
  <c r="B81" i="3"/>
  <c r="I81" i="3" s="1"/>
  <c r="B2" i="3"/>
  <c r="I2" i="3" s="1"/>
  <c r="B3" i="3"/>
  <c r="I3" i="3" s="1"/>
  <c r="B6" i="3"/>
  <c r="I6" i="3" s="1"/>
  <c r="B10" i="3"/>
  <c r="I10" i="3" s="1"/>
  <c r="B32" i="3"/>
  <c r="I32" i="3" s="1"/>
  <c r="B27" i="3"/>
  <c r="I27" i="3" s="1"/>
  <c r="B7" i="3"/>
  <c r="I7" i="3" s="1"/>
  <c r="B92" i="3"/>
  <c r="I92" i="3" s="1"/>
  <c r="B8" i="3"/>
  <c r="I8" i="3" s="1"/>
  <c r="B120" i="3"/>
  <c r="I120" i="3" s="1"/>
  <c r="B93" i="3"/>
  <c r="I93" i="3" s="1"/>
  <c r="B95" i="3"/>
  <c r="I95" i="3" s="1"/>
  <c r="B96" i="3"/>
  <c r="I96" i="3" s="1"/>
  <c r="B97" i="3"/>
  <c r="I97" i="3" s="1"/>
  <c r="B33" i="3"/>
  <c r="I33" i="3" s="1"/>
  <c r="B11" i="3"/>
  <c r="I11" i="3" s="1"/>
  <c r="B34" i="3"/>
  <c r="I34" i="3" s="1"/>
  <c r="B26" i="3"/>
  <c r="I26" i="3" s="1"/>
  <c r="B35" i="3"/>
  <c r="I35" i="3" s="1"/>
  <c r="B36" i="3"/>
  <c r="I36" i="3" s="1"/>
  <c r="B9" i="3"/>
  <c r="I9" i="3" s="1"/>
  <c r="B91" i="3"/>
  <c r="I91" i="3" s="1"/>
  <c r="B121" i="3"/>
  <c r="I121" i="3" s="1"/>
  <c r="O2" i="3" l="1"/>
  <c r="S107" i="3"/>
  <c r="V55" i="3"/>
  <c r="V62" i="3"/>
  <c r="V89" i="3"/>
  <c r="V51" i="3"/>
  <c r="V74" i="3"/>
  <c r="V86" i="3"/>
  <c r="V100" i="3"/>
  <c r="V50" i="3"/>
  <c r="V109" i="3"/>
  <c r="V88" i="3"/>
  <c r="V113" i="3"/>
  <c r="V24" i="3"/>
  <c r="V77" i="3"/>
  <c r="V63" i="3"/>
  <c r="V117" i="3"/>
  <c r="V103" i="3"/>
  <c r="V118" i="3"/>
  <c r="V39" i="3"/>
  <c r="V23" i="3"/>
  <c r="V108" i="3"/>
  <c r="V75" i="3"/>
  <c r="V59" i="3"/>
  <c r="V73" i="3"/>
  <c r="V101" i="3"/>
  <c r="V72" i="3"/>
  <c r="V53" i="3"/>
  <c r="V68" i="3"/>
  <c r="V112" i="3"/>
  <c r="V114" i="3"/>
  <c r="V54" i="3"/>
  <c r="V58" i="3"/>
  <c r="V52" i="3"/>
  <c r="V40" i="3"/>
  <c r="V84" i="3"/>
  <c r="V83" i="3"/>
  <c r="V44" i="3"/>
  <c r="V110" i="3"/>
  <c r="V80" i="3"/>
  <c r="V56" i="3"/>
  <c r="V106" i="3"/>
  <c r="V14" i="3"/>
  <c r="V13" i="3"/>
  <c r="V5" i="3"/>
  <c r="V38" i="3"/>
  <c r="V104" i="3"/>
  <c r="V76" i="3"/>
  <c r="V43" i="3"/>
  <c r="V47" i="3"/>
  <c r="V48" i="3"/>
  <c r="V64" i="3"/>
  <c r="V65" i="3"/>
  <c r="V60" i="3"/>
  <c r="V99" i="3"/>
  <c r="V21" i="3"/>
  <c r="V15" i="3"/>
  <c r="V119" i="3"/>
  <c r="V85" i="3"/>
  <c r="V20" i="3"/>
  <c r="V105" i="3"/>
  <c r="V102" i="3"/>
  <c r="V45" i="3"/>
  <c r="V66" i="3"/>
  <c r="V12" i="3"/>
  <c r="V25" i="3"/>
  <c r="V67" i="3"/>
  <c r="V61" i="3"/>
  <c r="V22" i="3"/>
  <c r="V37" i="3"/>
  <c r="V111" i="3"/>
  <c r="V87" i="3"/>
  <c r="V46" i="3"/>
  <c r="V30" i="3"/>
  <c r="V57" i="3"/>
  <c r="V98" i="3"/>
  <c r="V28" i="3"/>
  <c r="V71" i="3"/>
  <c r="V82" i="3"/>
  <c r="V41" i="3"/>
  <c r="V69" i="3"/>
  <c r="V90" i="3"/>
  <c r="V4" i="3"/>
  <c r="V16" i="3"/>
  <c r="V94" i="3"/>
  <c r="V42" i="3"/>
  <c r="V78" i="3"/>
  <c r="V115" i="3"/>
  <c r="V79" i="3"/>
  <c r="V122" i="3"/>
  <c r="V31" i="3"/>
  <c r="V29" i="3"/>
  <c r="V49" i="3"/>
  <c r="V19" i="3"/>
  <c r="V17" i="3"/>
  <c r="V18" i="3"/>
  <c r="V70" i="3"/>
  <c r="V116" i="3"/>
  <c r="V81" i="3"/>
  <c r="V2" i="3"/>
  <c r="V3" i="3"/>
  <c r="V6" i="3"/>
  <c r="V10" i="3"/>
  <c r="V32" i="3"/>
  <c r="V27" i="3"/>
  <c r="V7" i="3"/>
  <c r="V92" i="3"/>
  <c r="V8" i="3"/>
  <c r="V120" i="3"/>
  <c r="V93" i="3"/>
  <c r="V95" i="3"/>
  <c r="V96" i="3"/>
  <c r="V97" i="3"/>
  <c r="V33" i="3"/>
  <c r="V11" i="3"/>
  <c r="V34" i="3"/>
  <c r="V26" i="3"/>
  <c r="V35" i="3"/>
  <c r="V36" i="3"/>
  <c r="V9" i="3"/>
  <c r="V91" i="3"/>
  <c r="V121" i="3"/>
  <c r="V107" i="3"/>
  <c r="AK469" i="2"/>
  <c r="AK612" i="2"/>
  <c r="AK680" i="2"/>
  <c r="AK149" i="2"/>
  <c r="AK405" i="2"/>
  <c r="AK285" i="2"/>
  <c r="AK375" i="2"/>
  <c r="AK632" i="2"/>
  <c r="AR632" i="2" s="1"/>
  <c r="AK693" i="2"/>
  <c r="AR693" i="2" s="1"/>
  <c r="AK566" i="2"/>
  <c r="AR566" i="2" s="1"/>
  <c r="AK332" i="2"/>
  <c r="AK650" i="2"/>
  <c r="AR650" i="2" s="1"/>
  <c r="AK389" i="2"/>
  <c r="AK380" i="2"/>
  <c r="AK561" i="2"/>
  <c r="AR561" i="2" s="1"/>
  <c r="AK175" i="2"/>
  <c r="AK460" i="2"/>
  <c r="AK308" i="2"/>
  <c r="AR308" i="2" s="1"/>
  <c r="AK215" i="2"/>
  <c r="AK187" i="2"/>
  <c r="AK2" i="2"/>
  <c r="AK692" i="2"/>
  <c r="AR692" i="2" s="1"/>
  <c r="AK113" i="2"/>
  <c r="AK80" i="2"/>
  <c r="AK134" i="2"/>
  <c r="AK194" i="2"/>
  <c r="AK322" i="2"/>
  <c r="AK445" i="2"/>
  <c r="AK499" i="2"/>
  <c r="AR499" i="2" s="1"/>
  <c r="AK193" i="2"/>
  <c r="AK473" i="2"/>
  <c r="AK705" i="2"/>
  <c r="AR705" i="2" s="1"/>
  <c r="AK82" i="2"/>
  <c r="AK61" i="2"/>
  <c r="AK619" i="2"/>
  <c r="AR619" i="2" s="1"/>
  <c r="AK145" i="2"/>
  <c r="AK588" i="2"/>
  <c r="AK132" i="2"/>
  <c r="AK201" i="2"/>
  <c r="AK615" i="2"/>
  <c r="AK338" i="2"/>
  <c r="AK553" i="2"/>
  <c r="AK302" i="2"/>
  <c r="AK100" i="2"/>
  <c r="AK205" i="2"/>
  <c r="AK137" i="2"/>
  <c r="AK62" i="2"/>
  <c r="AK197" i="2"/>
  <c r="AK394" i="2"/>
  <c r="AK6" i="2"/>
  <c r="AK177" i="2"/>
  <c r="AK107" i="2"/>
  <c r="AK161" i="2"/>
  <c r="AK304" i="2"/>
  <c r="AK166" i="2"/>
  <c r="AK490" i="2"/>
  <c r="AK331" i="2"/>
  <c r="AK103" i="2"/>
  <c r="AK570" i="2"/>
  <c r="AR570" i="2" s="1"/>
  <c r="AK668" i="2"/>
  <c r="AR668" i="2" s="1"/>
  <c r="AK135" i="2"/>
  <c r="AK312" i="2"/>
  <c r="AK128" i="2"/>
  <c r="AK260" i="2"/>
  <c r="AK167" i="2"/>
  <c r="AK416" i="2"/>
  <c r="AK365" i="2"/>
  <c r="AK18" i="2"/>
  <c r="AK512" i="2"/>
  <c r="AK91" i="2"/>
  <c r="AK569" i="2"/>
  <c r="AK593" i="2"/>
  <c r="AR593" i="2" s="1"/>
  <c r="AK708" i="2"/>
  <c r="AR708" i="2" s="1"/>
  <c r="AK353" i="2"/>
  <c r="AK158" i="2"/>
  <c r="AK296" i="2"/>
  <c r="AK579" i="2"/>
  <c r="AK504" i="2"/>
  <c r="AK189" i="2"/>
  <c r="AK558" i="2"/>
  <c r="AR558" i="2" s="1"/>
  <c r="AK152" i="2"/>
  <c r="AK39" i="2"/>
  <c r="AK171" i="2"/>
  <c r="AK143" i="2"/>
  <c r="AK395" i="2"/>
  <c r="AK179" i="2"/>
  <c r="AK466" i="2"/>
  <c r="AR466" i="2" s="1"/>
  <c r="AK31" i="2"/>
  <c r="AK81" i="2"/>
  <c r="AK231" i="2"/>
  <c r="AK224" i="2"/>
  <c r="AK144" i="2"/>
  <c r="AK625" i="2"/>
  <c r="AK108" i="2"/>
  <c r="AK590" i="2"/>
  <c r="AR590" i="2" s="1"/>
  <c r="AK221" i="2"/>
  <c r="AK275" i="2"/>
  <c r="AK183" i="2"/>
  <c r="AK662" i="2"/>
  <c r="AK188" i="2"/>
  <c r="AK40" i="2"/>
  <c r="AK288" i="2"/>
  <c r="AK448" i="2"/>
  <c r="AK289" i="2"/>
  <c r="AK291" i="2"/>
  <c r="AK458" i="2"/>
  <c r="AK594" i="2"/>
  <c r="AK502" i="2"/>
  <c r="AR502" i="2" s="1"/>
  <c r="AK489" i="2"/>
  <c r="AK383" i="2"/>
  <c r="AK362" i="2"/>
  <c r="AK133" i="2"/>
  <c r="AK162" i="2"/>
  <c r="AK564" i="2"/>
  <c r="AK118" i="2"/>
  <c r="AK3" i="2"/>
  <c r="AK225" i="2"/>
  <c r="AK151" i="2"/>
  <c r="AK181" i="2"/>
  <c r="AK172" i="2"/>
  <c r="AK361" i="2"/>
  <c r="AK374" i="2"/>
  <c r="AR374" i="2" s="1"/>
  <c r="AK139" i="2"/>
  <c r="AK359" i="2"/>
  <c r="AK419" i="2"/>
  <c r="AK170" i="2"/>
  <c r="AK399" i="2"/>
  <c r="AR399" i="2" s="1"/>
  <c r="AK35" i="2"/>
  <c r="AK269" i="2"/>
  <c r="AK200" i="2"/>
  <c r="AK131" i="2"/>
  <c r="AK468" i="2"/>
  <c r="AK547" i="2"/>
  <c r="AR547" i="2" s="1"/>
  <c r="AK713" i="2"/>
  <c r="AK68" i="2"/>
  <c r="AK303" i="2"/>
  <c r="AK169" i="2"/>
  <c r="AK10" i="2"/>
  <c r="AK412" i="2"/>
  <c r="AK37" i="2"/>
  <c r="AK217" i="2"/>
  <c r="AK241" i="2"/>
  <c r="AK71" i="2"/>
  <c r="AK323" i="2"/>
  <c r="AK287" i="2"/>
  <c r="AK382" i="2"/>
  <c r="AR382" i="2" s="1"/>
  <c r="AK418" i="2"/>
  <c r="AK66" i="2"/>
  <c r="AK83" i="2"/>
  <c r="AK477" i="2"/>
  <c r="AK38" i="2"/>
  <c r="AK223" i="2"/>
  <c r="AK156" i="2"/>
  <c r="AK41" i="2"/>
  <c r="AK720" i="2"/>
  <c r="AR720" i="2" s="1"/>
  <c r="AK459" i="2"/>
  <c r="AK8" i="2"/>
  <c r="AK510" i="2"/>
  <c r="AR510" i="2" s="1"/>
  <c r="AK582" i="2"/>
  <c r="AK628" i="2"/>
  <c r="AR628" i="2" s="1"/>
  <c r="AK305" i="2"/>
  <c r="AK129" i="2"/>
  <c r="AK506" i="2"/>
  <c r="AK5" i="2"/>
  <c r="AK575" i="2"/>
  <c r="AK639" i="2"/>
  <c r="AR639" i="2" s="1"/>
  <c r="AK28" i="2"/>
  <c r="AK417" i="2"/>
  <c r="AK429" i="2"/>
  <c r="AK252" i="2"/>
  <c r="AK551" i="2"/>
  <c r="AR551" i="2" s="1"/>
  <c r="AK136" i="2"/>
  <c r="AK633" i="2"/>
  <c r="AK437" i="2"/>
  <c r="AK24" i="2"/>
  <c r="AK47" i="2"/>
  <c r="AK678" i="2"/>
  <c r="AR678" i="2" s="1"/>
  <c r="AK393" i="2"/>
  <c r="AK608" i="2"/>
  <c r="AR608" i="2" s="1"/>
  <c r="AK357" i="2"/>
  <c r="AK236" i="2"/>
  <c r="AK609" i="2"/>
  <c r="AR609" i="2" s="1"/>
  <c r="AK657" i="2"/>
  <c r="AR657" i="2" s="1"/>
  <c r="AK52" i="2"/>
  <c r="AK25" i="2"/>
  <c r="AK282" i="2"/>
  <c r="AK73" i="2"/>
  <c r="AK127" i="2"/>
  <c r="AK247" i="2"/>
  <c r="AK9" i="2"/>
  <c r="AK385" i="2"/>
  <c r="AK614" i="2"/>
  <c r="AR614" i="2" s="1"/>
  <c r="AK309" i="2"/>
  <c r="AK367" i="2"/>
  <c r="AK699" i="2"/>
  <c r="AR699" i="2" s="1"/>
  <c r="AK67" i="2"/>
  <c r="AK168" i="2"/>
  <c r="AK72" i="2"/>
  <c r="AR72" i="2" s="1"/>
  <c r="AK464" i="2"/>
  <c r="AK439" i="2"/>
  <c r="AK470" i="2"/>
  <c r="AK138" i="2"/>
  <c r="AK330" i="2"/>
  <c r="AK125" i="2"/>
  <c r="AR125" i="2" s="1"/>
  <c r="AK278" i="2"/>
  <c r="AK455" i="2"/>
  <c r="AK101" i="2"/>
  <c r="AK456" i="2"/>
  <c r="AK402" i="2"/>
  <c r="AK315" i="2"/>
  <c r="AK153" i="2"/>
  <c r="AK471" i="2"/>
  <c r="AK702" i="2"/>
  <c r="AR702" i="2" s="1"/>
  <c r="AK43" i="2"/>
  <c r="AK525" i="2"/>
  <c r="AK48" i="2"/>
  <c r="AR48" i="2" s="1"/>
  <c r="AK571" i="2"/>
  <c r="AK500" i="2"/>
  <c r="AK195" i="2"/>
  <c r="AK549" i="2"/>
  <c r="AK607" i="2"/>
  <c r="AK33" i="2"/>
  <c r="AK679" i="2"/>
  <c r="AR679" i="2" s="1"/>
  <c r="AK274" i="2"/>
  <c r="AR274" i="2" s="1"/>
  <c r="AK523" i="2"/>
  <c r="AR523" i="2" s="1"/>
  <c r="AK602" i="2"/>
  <c r="AR602" i="2" s="1"/>
  <c r="AK211" i="2"/>
  <c r="AK254" i="2"/>
  <c r="AK538" i="2"/>
  <c r="AK453" i="2"/>
  <c r="AK232" i="2"/>
  <c r="AK267" i="2"/>
  <c r="AK505" i="2"/>
  <c r="AK661" i="2"/>
  <c r="AK401" i="2"/>
  <c r="AR401" i="2" s="1"/>
  <c r="AK70" i="2"/>
  <c r="AK335" i="2"/>
  <c r="AK368" i="2"/>
  <c r="AK717" i="2"/>
  <c r="AR717" i="2" s="1"/>
  <c r="AK648" i="2"/>
  <c r="AR648" i="2" s="1"/>
  <c r="AK178" i="2"/>
  <c r="AK259" i="2"/>
  <c r="AK63" i="2"/>
  <c r="AR63" i="2" s="1"/>
  <c r="AK316" i="2"/>
  <c r="AK213" i="2"/>
  <c r="AK56" i="2"/>
  <c r="AK50" i="2"/>
  <c r="AK377" i="2"/>
  <c r="AR377" i="2" s="1"/>
  <c r="AK515" i="2"/>
  <c r="AK413" i="2"/>
  <c r="AK634" i="2"/>
  <c r="AR634" i="2" s="1"/>
  <c r="AK392" i="2"/>
  <c r="AK115" i="2"/>
  <c r="AK447" i="2"/>
  <c r="AK326" i="2"/>
  <c r="AK451" i="2"/>
  <c r="AK32" i="2"/>
  <c r="AK435" i="2"/>
  <c r="AR435" i="2" s="1"/>
  <c r="AK410" i="2"/>
  <c r="AK51" i="2"/>
  <c r="AK689" i="2"/>
  <c r="AR689" i="2" s="1"/>
  <c r="AK34" i="2"/>
  <c r="AK572" i="2"/>
  <c r="AK358" i="2"/>
  <c r="AK493" i="2"/>
  <c r="AK604" i="2"/>
  <c r="AK554" i="2"/>
  <c r="AR554" i="2" s="1"/>
  <c r="AK415" i="2"/>
  <c r="AR415" i="2" s="1"/>
  <c r="AK94" i="2"/>
  <c r="AK349" i="2"/>
  <c r="AK537" i="2"/>
  <c r="AK431" i="2"/>
  <c r="AK295" i="2"/>
  <c r="AK559" i="2"/>
  <c r="AR559" i="2" s="1"/>
  <c r="AK157" i="2"/>
  <c r="AK718" i="2"/>
  <c r="AR718" i="2" s="1"/>
  <c r="AK328" i="2"/>
  <c r="AK496" i="2"/>
  <c r="AK605" i="2"/>
  <c r="AK726" i="2"/>
  <c r="AR726" i="2" s="1"/>
  <c r="AK27" i="2"/>
  <c r="AK240" i="2"/>
  <c r="AK369" i="2"/>
  <c r="AK7" i="2"/>
  <c r="AK465" i="2"/>
  <c r="AK495" i="2"/>
  <c r="AK264" i="2"/>
  <c r="AK381" i="2"/>
  <c r="AK606" i="2"/>
  <c r="AK261" i="2"/>
  <c r="AK140" i="2"/>
  <c r="AK87" i="2"/>
  <c r="AK180" i="2"/>
  <c r="AK123" i="2"/>
  <c r="AK97" i="2"/>
  <c r="AK150" i="2"/>
  <c r="AK386" i="2"/>
  <c r="AK528" i="2"/>
  <c r="AK533" i="2"/>
  <c r="AR533" i="2" s="1"/>
  <c r="AK206" i="2"/>
  <c r="AK164" i="2"/>
  <c r="AK214" i="2"/>
  <c r="AK318" i="2"/>
  <c r="AK457" i="2"/>
  <c r="AR457" i="2" s="1"/>
  <c r="AK475" i="2"/>
  <c r="AR475" i="2" s="1"/>
  <c r="AK58" i="2"/>
  <c r="AK400" i="2"/>
  <c r="AK173" i="2"/>
  <c r="AK521" i="2"/>
  <c r="AR521" i="2" s="1"/>
  <c r="AK20" i="2"/>
  <c r="AK26" i="2"/>
  <c r="AK715" i="2"/>
  <c r="AR715" i="2" s="1"/>
  <c r="AK478" i="2"/>
  <c r="AK660" i="2"/>
  <c r="AR660" i="2" s="1"/>
  <c r="AK446" i="2"/>
  <c r="AK644" i="2"/>
  <c r="AK306" i="2"/>
  <c r="AK443" i="2"/>
  <c r="AR443" i="2" s="1"/>
  <c r="AK324" i="2"/>
  <c r="AK46" i="2"/>
  <c r="AK88" i="2"/>
  <c r="AK160" i="2"/>
  <c r="AK601" i="2"/>
  <c r="AK704" i="2"/>
  <c r="AR704" i="2" s="1"/>
  <c r="AK714" i="2"/>
  <c r="AR714" i="2" s="1"/>
  <c r="AK142" i="2"/>
  <c r="AK11" i="2"/>
  <c r="AK114" i="2"/>
  <c r="AK251" i="2"/>
  <c r="AK603" i="2"/>
  <c r="AK384" i="2"/>
  <c r="AR384" i="2" s="1"/>
  <c r="AK15" i="2"/>
  <c r="AK146" i="2"/>
  <c r="AK147" i="2"/>
  <c r="AR147" i="2" s="1"/>
  <c r="AK342" i="2"/>
  <c r="AK220" i="2"/>
  <c r="AK621" i="2"/>
  <c r="AR621" i="2" s="1"/>
  <c r="AK616" i="2"/>
  <c r="AR616" i="2" s="1"/>
  <c r="AK681" i="2"/>
  <c r="AR681" i="2" s="1"/>
  <c r="AK44" i="2"/>
  <c r="AK29" i="2"/>
  <c r="AK424" i="2"/>
  <c r="AK95" i="2"/>
  <c r="AR95" i="2" s="1"/>
  <c r="AK519" i="2"/>
  <c r="AK351" i="2"/>
  <c r="AK111" i="2"/>
  <c r="AK272" i="2"/>
  <c r="AR272" i="2" s="1"/>
  <c r="AK198" i="2"/>
  <c r="AK21" i="2"/>
  <c r="AK414" i="2"/>
  <c r="AK576" i="2"/>
  <c r="AK509" i="2"/>
  <c r="AK696" i="2"/>
  <c r="AR696" i="2" s="1"/>
  <c r="AK329" i="2"/>
  <c r="AK480" i="2"/>
  <c r="AK591" i="2"/>
  <c r="AK421" i="2"/>
  <c r="AK106" i="2"/>
  <c r="AK293" i="2"/>
  <c r="AK508" i="2"/>
  <c r="AR508" i="2" s="1"/>
  <c r="AK501" i="2"/>
  <c r="AK176" i="2"/>
  <c r="AK124" i="2"/>
  <c r="AK163" i="2"/>
  <c r="AK379" i="2"/>
  <c r="AK117" i="2"/>
  <c r="AK655" i="2"/>
  <c r="AR655" i="2" s="1"/>
  <c r="AK706" i="2"/>
  <c r="AR706" i="2" s="1"/>
  <c r="AK92" i="2"/>
  <c r="AK595" i="2"/>
  <c r="AK297" i="2"/>
  <c r="AK556" i="2"/>
  <c r="AR556" i="2" s="1"/>
  <c r="AK281" i="2"/>
  <c r="AK258" i="2"/>
  <c r="AK116" i="2"/>
  <c r="AK298" i="2"/>
  <c r="AK408" i="2"/>
  <c r="AK84" i="2"/>
  <c r="AK580" i="2"/>
  <c r="AR580" i="2" s="1"/>
  <c r="AK327" i="2"/>
  <c r="AK444" i="2"/>
  <c r="AR444" i="2" s="1"/>
  <c r="AK74" i="2"/>
  <c r="AK589" i="2"/>
  <c r="AR589" i="2" s="1"/>
  <c r="AK420" i="2"/>
  <c r="AK574" i="2"/>
  <c r="AR574" i="2" s="1"/>
  <c r="AK174" i="2"/>
  <c r="AK687" i="2"/>
  <c r="AR687" i="2" s="1"/>
  <c r="AK337" i="2"/>
  <c r="AK242" i="2"/>
  <c r="AR242" i="2" s="1"/>
  <c r="AK64" i="2"/>
  <c r="AK98" i="2"/>
  <c r="AK208" i="2"/>
  <c r="AK65" i="2"/>
  <c r="AK494" i="2"/>
  <c r="AK406" i="2"/>
  <c r="AK270" i="2"/>
  <c r="AK461" i="2"/>
  <c r="AK13" i="2"/>
  <c r="AK340" i="2"/>
  <c r="AK313" i="2"/>
  <c r="AR313" i="2" s="1"/>
  <c r="AK96" i="2"/>
  <c r="AK336" i="2"/>
  <c r="AK85" i="2"/>
  <c r="AK347" i="2"/>
  <c r="AK99" i="2"/>
  <c r="AK16" i="2"/>
  <c r="AK665" i="2"/>
  <c r="AR665" i="2" s="1"/>
  <c r="AK675" i="2"/>
  <c r="AR675" i="2" s="1"/>
  <c r="AK159" i="2"/>
  <c r="AK452" i="2"/>
  <c r="AK432" i="2"/>
  <c r="AK226" i="2"/>
  <c r="AK534" i="2"/>
  <c r="AR534" i="2" s="1"/>
  <c r="AK698" i="2"/>
  <c r="AR698" i="2" s="1"/>
  <c r="AK255" i="2"/>
  <c r="AK4" i="2"/>
  <c r="AK370" i="2"/>
  <c r="AK294" i="2"/>
  <c r="AK562" i="2"/>
  <c r="AK210" i="2"/>
  <c r="AK184" i="2"/>
  <c r="AK573" i="2"/>
  <c r="AK653" i="2"/>
  <c r="AR653" i="2" s="1"/>
  <c r="AK548" i="2"/>
  <c r="AK266" i="2"/>
  <c r="AR266" i="2" s="1"/>
  <c r="AK207" i="2"/>
  <c r="AK440" i="2"/>
  <c r="AR440" i="2" s="1"/>
  <c r="AK581" i="2"/>
  <c r="AK397" i="2"/>
  <c r="AK186" i="2"/>
  <c r="AK42" i="2"/>
  <c r="AK563" i="2"/>
  <c r="AK345" i="2"/>
  <c r="AK36" i="2"/>
  <c r="AR36" i="2" s="1"/>
  <c r="AK438" i="2"/>
  <c r="AK555" i="2"/>
  <c r="AR555" i="2" s="1"/>
  <c r="AK404" i="2"/>
  <c r="AR404" i="2" s="1"/>
  <c r="AK76" i="2"/>
  <c r="AK550" i="2"/>
  <c r="AK544" i="2"/>
  <c r="AK256" i="2"/>
  <c r="AK721" i="2"/>
  <c r="AR721" i="2" s="1"/>
  <c r="AK165" i="2"/>
  <c r="AK78" i="2"/>
  <c r="AK333" i="2"/>
  <c r="AK237" i="2"/>
  <c r="AR237" i="2" s="1"/>
  <c r="AK273" i="2"/>
  <c r="AK722" i="2"/>
  <c r="AR722" i="2" s="1"/>
  <c r="AK229" i="2"/>
  <c r="AK319" i="2"/>
  <c r="AK522" i="2"/>
  <c r="AK104" i="2"/>
  <c r="AK658" i="2"/>
  <c r="AR658" i="2" s="1"/>
  <c r="AK542" i="2"/>
  <c r="AK540" i="2"/>
  <c r="AK498" i="2"/>
  <c r="AR498" i="2" s="1"/>
  <c r="AK307" i="2"/>
  <c r="AK343" i="2"/>
  <c r="AK577" i="2"/>
  <c r="AK59" i="2"/>
  <c r="AK484" i="2"/>
  <c r="AK344" i="2"/>
  <c r="AR344" i="2" s="1"/>
  <c r="AK482" i="2"/>
  <c r="AR482" i="2" s="1"/>
  <c r="AK233" i="2"/>
  <c r="AK503" i="2"/>
  <c r="AK292" i="2"/>
  <c r="AK676" i="2"/>
  <c r="AR676" i="2" s="1"/>
  <c r="AK317" i="2"/>
  <c r="AK363" i="2"/>
  <c r="AK647" i="2"/>
  <c r="AK724" i="2"/>
  <c r="AR724" i="2" s="1"/>
  <c r="AK449" i="2"/>
  <c r="AR449" i="2" s="1"/>
  <c r="AK541" i="2"/>
  <c r="AK685" i="2"/>
  <c r="AR685" i="2" s="1"/>
  <c r="AK60" i="2"/>
  <c r="AK219" i="2"/>
  <c r="AR219" i="2" s="1"/>
  <c r="AK321" i="2"/>
  <c r="AR321" i="2" s="1"/>
  <c r="AK279" i="2"/>
  <c r="AK230" i="2"/>
  <c r="AK436" i="2"/>
  <c r="AK148" i="2"/>
  <c r="AK497" i="2"/>
  <c r="AK268" i="2"/>
  <c r="AK120" i="2"/>
  <c r="AK646" i="2"/>
  <c r="AR646" i="2" s="1"/>
  <c r="AK411" i="2"/>
  <c r="AK311" i="2"/>
  <c r="AK301" i="2"/>
  <c r="AK244" i="2"/>
  <c r="AK709" i="2"/>
  <c r="AR709" i="2" s="1"/>
  <c r="AK712" i="2"/>
  <c r="AR712" i="2" s="1"/>
  <c r="AK348" i="2"/>
  <c r="AK388" i="2"/>
  <c r="AR388" i="2" s="1"/>
  <c r="AK19" i="2"/>
  <c r="AK185" i="2"/>
  <c r="AR185" i="2" s="1"/>
  <c r="AK238" i="2"/>
  <c r="AK30" i="2"/>
  <c r="AK474" i="2"/>
  <c r="AK586" i="2"/>
  <c r="AK378" i="2"/>
  <c r="AK246" i="2"/>
  <c r="AK645" i="2"/>
  <c r="AR645" i="2" s="1"/>
  <c r="AK530" i="2"/>
  <c r="AK212" i="2"/>
  <c r="AK472" i="2"/>
  <c r="AR472" i="2" s="1"/>
  <c r="AK688" i="2"/>
  <c r="AR688" i="2" s="1"/>
  <c r="AK209" i="2"/>
  <c r="AK539" i="2"/>
  <c r="AK407" i="2"/>
  <c r="AK425" i="2"/>
  <c r="AK356" i="2"/>
  <c r="AR356" i="2" s="1"/>
  <c r="AK656" i="2"/>
  <c r="AR656" i="2" s="1"/>
  <c r="AK546" i="2"/>
  <c r="AK613" i="2"/>
  <c r="AR613" i="2" s="1"/>
  <c r="AK45" i="2"/>
  <c r="AK320" i="2"/>
  <c r="AK599" i="2"/>
  <c r="AK620" i="2"/>
  <c r="AK568" i="2"/>
  <c r="AK671" i="2"/>
  <c r="AR671" i="2" s="1"/>
  <c r="AK339" i="2"/>
  <c r="AK257" i="2"/>
  <c r="AR257" i="2" s="1"/>
  <c r="AK491" i="2"/>
  <c r="AR491" i="2" s="1"/>
  <c r="AK79" i="2"/>
  <c r="AK670" i="2"/>
  <c r="AR670" i="2" s="1"/>
  <c r="AK629" i="2"/>
  <c r="AR629" i="2" s="1"/>
  <c r="AK12" i="2"/>
  <c r="AK299" i="2"/>
  <c r="AR299" i="2" s="1"/>
  <c r="AK218" i="2"/>
  <c r="AK23" i="2"/>
  <c r="AK182" i="2"/>
  <c r="AK483" i="2"/>
  <c r="AK651" i="2"/>
  <c r="AK354" i="2"/>
  <c r="AK507" i="2"/>
  <c r="AR507" i="2" s="1"/>
  <c r="AK426" i="2"/>
  <c r="AK334" i="2"/>
  <c r="AK673" i="2"/>
  <c r="AR673" i="2" s="1"/>
  <c r="AK643" i="2"/>
  <c r="AR643" i="2" s="1"/>
  <c r="AK578" i="2"/>
  <c r="AR578" i="2" s="1"/>
  <c r="AK596" i="2"/>
  <c r="AR596" i="2" s="1"/>
  <c r="AK290" i="2"/>
  <c r="AR290" i="2" s="1"/>
  <c r="AK75" i="2"/>
  <c r="AK371" i="2"/>
  <c r="AK77" i="2"/>
  <c r="AK155" i="2"/>
  <c r="AK228" i="2"/>
  <c r="AK57" i="2"/>
  <c r="AK364" i="2"/>
  <c r="AR364" i="2" s="1"/>
  <c r="AK93" i="2"/>
  <c r="AR93" i="2" s="1"/>
  <c r="AK592" i="2"/>
  <c r="AR592" i="2" s="1"/>
  <c r="AK222" i="2"/>
  <c r="AK53" i="2"/>
  <c r="AK196" i="2"/>
  <c r="AK450" i="2"/>
  <c r="AK518" i="2"/>
  <c r="AR518" i="2" s="1"/>
  <c r="AK649" i="2"/>
  <c r="AR649" i="2" s="1"/>
  <c r="AK703" i="2"/>
  <c r="AR703" i="2" s="1"/>
  <c r="AK659" i="2"/>
  <c r="AR659" i="2" s="1"/>
  <c r="AK89" i="2"/>
  <c r="AK310" i="2"/>
  <c r="AK249" i="2"/>
  <c r="AK372" i="2"/>
  <c r="AK690" i="2"/>
  <c r="AR690" i="2" s="1"/>
  <c r="AK710" i="2"/>
  <c r="AR710" i="2" s="1"/>
  <c r="AK69" i="2"/>
  <c r="AK112" i="2"/>
  <c r="AK263" i="2"/>
  <c r="AK423" i="2"/>
  <c r="AK682" i="2"/>
  <c r="AR682" i="2" s="1"/>
  <c r="AK531" i="2"/>
  <c r="AR531" i="2" s="1"/>
  <c r="AK86" i="2"/>
  <c r="AK202" i="2"/>
  <c r="AK520" i="2"/>
  <c r="AR520" i="2" s="1"/>
  <c r="AK271" i="2"/>
  <c r="AR271" i="2" s="1"/>
  <c r="AK199" i="2"/>
  <c r="AK485" i="2"/>
  <c r="AK22" i="2"/>
  <c r="AK192" i="2"/>
  <c r="AK110" i="2"/>
  <c r="AK597" i="2"/>
  <c r="AR597" i="2" s="1"/>
  <c r="AK409" i="2"/>
  <c r="AR409" i="2" s="1"/>
  <c r="AK245" i="2"/>
  <c r="AK723" i="2"/>
  <c r="AR723" i="2" s="1"/>
  <c r="AK350" i="2"/>
  <c r="AK122" i="2"/>
  <c r="AK585" i="2"/>
  <c r="AR585" i="2" s="1"/>
  <c r="AK234" i="2"/>
  <c r="AK265" i="2"/>
  <c r="AK17" i="2"/>
  <c r="AK624" i="2"/>
  <c r="AR624" i="2" s="1"/>
  <c r="AK627" i="2"/>
  <c r="AR627" i="2" s="1"/>
  <c r="AK119" i="2"/>
  <c r="AK366" i="2"/>
  <c r="AK154" i="2"/>
  <c r="AK280" i="2"/>
  <c r="AK49" i="2"/>
  <c r="AK360" i="2"/>
  <c r="AK707" i="2"/>
  <c r="AR707" i="2" s="1"/>
  <c r="AK102" i="2"/>
  <c r="AK191" i="2"/>
  <c r="AK130" i="2"/>
  <c r="AK250" i="2"/>
  <c r="AK314" i="2"/>
  <c r="AK422" i="2"/>
  <c r="AK462" i="2"/>
  <c r="AR462" i="2" s="1"/>
  <c r="AK105" i="2"/>
  <c r="AK203" i="2"/>
  <c r="AK398" i="2"/>
  <c r="AK427" i="2"/>
  <c r="AR427" i="2" s="1"/>
  <c r="AK54" i="2"/>
  <c r="AK610" i="2"/>
  <c r="AR610" i="2" s="1"/>
  <c r="AK630" i="2"/>
  <c r="AR630" i="2" s="1"/>
  <c r="AK190" i="2"/>
  <c r="AK55" i="2"/>
  <c r="AK691" i="2"/>
  <c r="AK204" i="2"/>
  <c r="AK526" i="2"/>
  <c r="AR526" i="2" s="1"/>
  <c r="AK126" i="2"/>
  <c r="AR126" i="2" s="1"/>
  <c r="AK248" i="2"/>
  <c r="AK638" i="2"/>
  <c r="AK284" i="2"/>
  <c r="AR284" i="2" s="1"/>
  <c r="AK598" i="2"/>
  <c r="AK623" i="2"/>
  <c r="AR623" i="2" s="1"/>
  <c r="AK109" i="2"/>
  <c r="AK672" i="2"/>
  <c r="AK235" i="2"/>
  <c r="AK654" i="2"/>
  <c r="AK652" i="2"/>
  <c r="AK635" i="2"/>
  <c r="AK476" i="2"/>
  <c r="AK243" i="2"/>
  <c r="AK524" i="2"/>
  <c r="AR524" i="2" s="1"/>
  <c r="AK567" i="2"/>
  <c r="AK454" i="2"/>
  <c r="AK286" i="2"/>
  <c r="AK486" i="2"/>
  <c r="AK441" i="2"/>
  <c r="AK216" i="2"/>
  <c r="AK583" i="2"/>
  <c r="AR583" i="2" s="1"/>
  <c r="AK346" i="2"/>
  <c r="AR346" i="2" s="1"/>
  <c r="AK587" i="2"/>
  <c r="AK430" i="2"/>
  <c r="AR430" i="2" s="1"/>
  <c r="AK121" i="2"/>
  <c r="AK325" i="2"/>
  <c r="AK442" i="2"/>
  <c r="AK529" i="2"/>
  <c r="AK341" i="2"/>
  <c r="AK403" i="2"/>
  <c r="AR403" i="2" s="1"/>
  <c r="AK90" i="2"/>
  <c r="AK492" i="2"/>
  <c r="AR492" i="2" s="1"/>
  <c r="AK536" i="2"/>
  <c r="AK667" i="2"/>
  <c r="AR667" i="2" s="1"/>
  <c r="AK487" i="2"/>
  <c r="AR487" i="2" s="1"/>
  <c r="AK141" i="2"/>
  <c r="AK560" i="2"/>
  <c r="AK683" i="2"/>
  <c r="AR683" i="2" s="1"/>
  <c r="AK283" i="2"/>
  <c r="AK535" i="2"/>
  <c r="AK517" i="2"/>
  <c r="AR517" i="2" s="1"/>
  <c r="AK516" i="2"/>
  <c r="AR516" i="2" s="1"/>
  <c r="AK640" i="2"/>
  <c r="AK479" i="2"/>
  <c r="AK262" i="2"/>
  <c r="AK513" i="2"/>
  <c r="AR513" i="2" s="1"/>
  <c r="AK695" i="2"/>
  <c r="AR695" i="2" s="1"/>
  <c r="AK300" i="2"/>
  <c r="AK481" i="2"/>
  <c r="AK677" i="2"/>
  <c r="AR677" i="2" s="1"/>
  <c r="AK376" i="2"/>
  <c r="AR376" i="2" s="1"/>
  <c r="AK488" i="2"/>
  <c r="AK239" i="2"/>
  <c r="AK514" i="2"/>
  <c r="AR514" i="2" s="1"/>
  <c r="AK14" i="2"/>
  <c r="AK277" i="2"/>
  <c r="AK396" i="2"/>
  <c r="AK253" i="2"/>
  <c r="AK352" i="2"/>
  <c r="AR352" i="2" s="1"/>
  <c r="AK355" i="2"/>
  <c r="AK433" i="2"/>
  <c r="AK527" i="2"/>
  <c r="AK626" i="2"/>
  <c r="AR626" i="2" s="1"/>
  <c r="AK276" i="2"/>
  <c r="AK545" i="2"/>
  <c r="AR545" i="2" s="1"/>
  <c r="AK631" i="2"/>
  <c r="AR631" i="2" s="1"/>
  <c r="AK686" i="2"/>
  <c r="AR686" i="2" s="1"/>
  <c r="AK557" i="2"/>
  <c r="AR557" i="2" s="1"/>
  <c r="AK641" i="2"/>
  <c r="AR641" i="2" s="1"/>
  <c r="AK664" i="2"/>
  <c r="AR664" i="2" s="1"/>
  <c r="AK642" i="2"/>
  <c r="AR642" i="2" s="1"/>
  <c r="AK552" i="2"/>
  <c r="AR552" i="2" s="1"/>
  <c r="AK387" i="2"/>
  <c r="AK711" i="2"/>
  <c r="AR711" i="2" s="1"/>
  <c r="AK428" i="2"/>
  <c r="AK463" i="2"/>
  <c r="AR463" i="2" s="1"/>
  <c r="AK700" i="2"/>
  <c r="AR700" i="2" s="1"/>
  <c r="AK622" i="2"/>
  <c r="AK674" i="2"/>
  <c r="AK663" i="2"/>
  <c r="AR663" i="2" s="1"/>
  <c r="AK584" i="2"/>
  <c r="AR584" i="2" s="1"/>
  <c r="AK697" i="2"/>
  <c r="AK611" i="2"/>
  <c r="AK565" i="2"/>
  <c r="AR565" i="2" s="1"/>
  <c r="AK669" i="2"/>
  <c r="AR669" i="2" s="1"/>
  <c r="AK467" i="2"/>
  <c r="AK684" i="2"/>
  <c r="AR684" i="2" s="1"/>
  <c r="AK637" i="2"/>
  <c r="AR637" i="2" s="1"/>
  <c r="AK227" i="2"/>
  <c r="AK617" i="2"/>
  <c r="AK511" i="2"/>
  <c r="AK543" i="2"/>
  <c r="AR543" i="2" s="1"/>
  <c r="AK373" i="2"/>
  <c r="AK532" i="2"/>
  <c r="AR532" i="2" s="1"/>
  <c r="AK391" i="2"/>
  <c r="AK636" i="2"/>
  <c r="AR636" i="2" s="1"/>
  <c r="AK390" i="2"/>
  <c r="AK618" i="2"/>
  <c r="AR618" i="2" s="1"/>
  <c r="AK434" i="2"/>
  <c r="AR434" i="2" s="1"/>
  <c r="AK600" i="2"/>
  <c r="AR600" i="2" s="1"/>
  <c r="AK719" i="2"/>
  <c r="AR719" i="2" s="1"/>
  <c r="AK666" i="2"/>
  <c r="AR666" i="2" s="1"/>
  <c r="AK701" i="2"/>
  <c r="AR701" i="2" s="1"/>
  <c r="AK716" i="2"/>
  <c r="AK694" i="2"/>
  <c r="AK725" i="2"/>
  <c r="N469" i="2"/>
  <c r="N612" i="2"/>
  <c r="N680" i="2"/>
  <c r="N149" i="2"/>
  <c r="N405" i="2"/>
  <c r="N285" i="2"/>
  <c r="N375" i="2"/>
  <c r="N632" i="2"/>
  <c r="N693" i="2"/>
  <c r="N566" i="2"/>
  <c r="N332" i="2"/>
  <c r="N650" i="2"/>
  <c r="N389" i="2"/>
  <c r="N380" i="2"/>
  <c r="N561" i="2"/>
  <c r="N175" i="2"/>
  <c r="N460" i="2"/>
  <c r="N308" i="2"/>
  <c r="N215" i="2"/>
  <c r="N187" i="2"/>
  <c r="N11" i="2"/>
  <c r="N692" i="2"/>
  <c r="N113" i="2"/>
  <c r="N80" i="2"/>
  <c r="N134" i="2"/>
  <c r="N194" i="2"/>
  <c r="N322" i="2"/>
  <c r="N445" i="2"/>
  <c r="N499" i="2"/>
  <c r="N193" i="2"/>
  <c r="N473" i="2"/>
  <c r="N705" i="2"/>
  <c r="N82" i="2"/>
  <c r="N61" i="2"/>
  <c r="N619" i="2"/>
  <c r="N145" i="2"/>
  <c r="N588" i="2"/>
  <c r="N19" i="2"/>
  <c r="N201" i="2"/>
  <c r="N615" i="2"/>
  <c r="N338" i="2"/>
  <c r="N553" i="2"/>
  <c r="N302" i="2"/>
  <c r="N22" i="2"/>
  <c r="N205" i="2"/>
  <c r="N137" i="2"/>
  <c r="N62" i="2"/>
  <c r="N197" i="2"/>
  <c r="N394" i="2"/>
  <c r="N7" i="2"/>
  <c r="N177" i="2"/>
  <c r="N107" i="2"/>
  <c r="N161" i="2"/>
  <c r="N304" i="2"/>
  <c r="N166" i="2"/>
  <c r="N490" i="2"/>
  <c r="N331" i="2"/>
  <c r="N103" i="2"/>
  <c r="N570" i="2"/>
  <c r="N668" i="2"/>
  <c r="N135" i="2"/>
  <c r="N312" i="2"/>
  <c r="N128" i="2"/>
  <c r="N260" i="2"/>
  <c r="N167" i="2"/>
  <c r="N416" i="2"/>
  <c r="N365" i="2"/>
  <c r="N77" i="2"/>
  <c r="N512" i="2"/>
  <c r="N91" i="2"/>
  <c r="N569" i="2"/>
  <c r="N593" i="2"/>
  <c r="N708" i="2"/>
  <c r="N353" i="2"/>
  <c r="N158" i="2"/>
  <c r="N296" i="2"/>
  <c r="N579" i="2"/>
  <c r="N504" i="2"/>
  <c r="N189" i="2"/>
  <c r="N558" i="2"/>
  <c r="N152" i="2"/>
  <c r="N39" i="2"/>
  <c r="N171" i="2"/>
  <c r="N143" i="2"/>
  <c r="N395" i="2"/>
  <c r="N45" i="2"/>
  <c r="N466" i="2"/>
  <c r="N31" i="2"/>
  <c r="N81" i="2"/>
  <c r="N231" i="2"/>
  <c r="N224" i="2"/>
  <c r="N144" i="2"/>
  <c r="N625" i="2"/>
  <c r="N108" i="2"/>
  <c r="N590" i="2"/>
  <c r="N220" i="2"/>
  <c r="N275" i="2"/>
  <c r="N183" i="2"/>
  <c r="N662" i="2"/>
  <c r="N188" i="2"/>
  <c r="N40" i="2"/>
  <c r="N288" i="2"/>
  <c r="N448" i="2"/>
  <c r="N289" i="2"/>
  <c r="N291" i="2"/>
  <c r="N458" i="2"/>
  <c r="N594" i="2"/>
  <c r="N502" i="2"/>
  <c r="N489" i="2"/>
  <c r="N383" i="2"/>
  <c r="N362" i="2"/>
  <c r="N133" i="2"/>
  <c r="N162" i="2"/>
  <c r="N564" i="2"/>
  <c r="N118" i="2"/>
  <c r="N5" i="2"/>
  <c r="N225" i="2"/>
  <c r="N151" i="2"/>
  <c r="N181" i="2"/>
  <c r="N172" i="2"/>
  <c r="N361" i="2"/>
  <c r="N374" i="2"/>
  <c r="N139" i="2"/>
  <c r="N359" i="2"/>
  <c r="N419" i="2"/>
  <c r="N170" i="2"/>
  <c r="N399" i="2"/>
  <c r="N35" i="2"/>
  <c r="N269" i="2"/>
  <c r="N200" i="2"/>
  <c r="N131" i="2"/>
  <c r="N468" i="2"/>
  <c r="N547" i="2"/>
  <c r="N713" i="2"/>
  <c r="N68" i="2"/>
  <c r="N303" i="2"/>
  <c r="N169" i="2"/>
  <c r="N104" i="2"/>
  <c r="N412" i="2"/>
  <c r="N9" i="2"/>
  <c r="N217" i="2"/>
  <c r="N6" i="2"/>
  <c r="N55" i="2"/>
  <c r="N323" i="2"/>
  <c r="N287" i="2"/>
  <c r="N382" i="2"/>
  <c r="N418" i="2"/>
  <c r="N66" i="2"/>
  <c r="N83" i="2"/>
  <c r="N477" i="2"/>
  <c r="N53" i="2"/>
  <c r="N223" i="2"/>
  <c r="N156" i="2"/>
  <c r="N41" i="2"/>
  <c r="N720" i="2"/>
  <c r="N459" i="2"/>
  <c r="N105" i="2"/>
  <c r="N510" i="2"/>
  <c r="N582" i="2"/>
  <c r="N628" i="2"/>
  <c r="N305" i="2"/>
  <c r="N129" i="2"/>
  <c r="N506" i="2"/>
  <c r="N10" i="2"/>
  <c r="N575" i="2"/>
  <c r="N639" i="2"/>
  <c r="N2" i="2"/>
  <c r="N417" i="2"/>
  <c r="N429" i="2"/>
  <c r="N252" i="2"/>
  <c r="N551" i="2"/>
  <c r="N136" i="2"/>
  <c r="N633" i="2"/>
  <c r="N437" i="2"/>
  <c r="N24" i="2"/>
  <c r="N100" i="2"/>
  <c r="N678" i="2"/>
  <c r="N393" i="2"/>
  <c r="N608" i="2"/>
  <c r="N357" i="2"/>
  <c r="N236" i="2"/>
  <c r="N609" i="2"/>
  <c r="N657" i="2"/>
  <c r="N52" i="2"/>
  <c r="N142" i="2"/>
  <c r="N282" i="2"/>
  <c r="N73" i="2"/>
  <c r="N127" i="2"/>
  <c r="N247" i="2"/>
  <c r="N86" i="2"/>
  <c r="N385" i="2"/>
  <c r="N614" i="2"/>
  <c r="N309" i="2"/>
  <c r="N367" i="2"/>
  <c r="N699" i="2"/>
  <c r="N67" i="2"/>
  <c r="N168" i="2"/>
  <c r="N72" i="2"/>
  <c r="N464" i="2"/>
  <c r="N439" i="2"/>
  <c r="N470" i="2"/>
  <c r="N138" i="2"/>
  <c r="N330" i="2"/>
  <c r="N125" i="2"/>
  <c r="N278" i="2"/>
  <c r="N455" i="2"/>
  <c r="N101" i="2"/>
  <c r="N456" i="2"/>
  <c r="N402" i="2"/>
  <c r="N315" i="2"/>
  <c r="N153" i="2"/>
  <c r="N471" i="2"/>
  <c r="N702" i="2"/>
  <c r="N50" i="2"/>
  <c r="N525" i="2"/>
  <c r="N48" i="2"/>
  <c r="N571" i="2"/>
  <c r="N500" i="2"/>
  <c r="N195" i="2"/>
  <c r="N549" i="2"/>
  <c r="N607" i="2"/>
  <c r="N33" i="2"/>
  <c r="N679" i="2"/>
  <c r="N274" i="2"/>
  <c r="N523" i="2"/>
  <c r="N602" i="2"/>
  <c r="N211" i="2"/>
  <c r="N254" i="2"/>
  <c r="N538" i="2"/>
  <c r="N453" i="2"/>
  <c r="N232" i="2"/>
  <c r="N267" i="2"/>
  <c r="N505" i="2"/>
  <c r="N661" i="2"/>
  <c r="N401" i="2"/>
  <c r="N70" i="2"/>
  <c r="N335" i="2"/>
  <c r="N368" i="2"/>
  <c r="N717" i="2"/>
  <c r="N648" i="2"/>
  <c r="N178" i="2"/>
  <c r="N259" i="2"/>
  <c r="N63" i="2"/>
  <c r="N316" i="2"/>
  <c r="N213" i="2"/>
  <c r="N56" i="2"/>
  <c r="N20" i="2"/>
  <c r="N377" i="2"/>
  <c r="N515" i="2"/>
  <c r="N413" i="2"/>
  <c r="N634" i="2"/>
  <c r="N392" i="2"/>
  <c r="N43" i="2"/>
  <c r="N447" i="2"/>
  <c r="N326" i="2"/>
  <c r="N451" i="2"/>
  <c r="N32" i="2"/>
  <c r="N435" i="2"/>
  <c r="N410" i="2"/>
  <c r="N51" i="2"/>
  <c r="N689" i="2"/>
  <c r="N34" i="2"/>
  <c r="N572" i="2"/>
  <c r="N358" i="2"/>
  <c r="N493" i="2"/>
  <c r="N604" i="2"/>
  <c r="N554" i="2"/>
  <c r="N415" i="2"/>
  <c r="N94" i="2"/>
  <c r="N349" i="2"/>
  <c r="N537" i="2"/>
  <c r="N431" i="2"/>
  <c r="N295" i="2"/>
  <c r="N559" i="2"/>
  <c r="N157" i="2"/>
  <c r="N718" i="2"/>
  <c r="N328" i="2"/>
  <c r="N496" i="2"/>
  <c r="N605" i="2"/>
  <c r="N726" i="2"/>
  <c r="N3" i="2"/>
  <c r="N240" i="2"/>
  <c r="N369" i="2"/>
  <c r="N8" i="2"/>
  <c r="N465" i="2"/>
  <c r="N495" i="2"/>
  <c r="N264" i="2"/>
  <c r="N381" i="2"/>
  <c r="N606" i="2"/>
  <c r="N261" i="2"/>
  <c r="N42" i="2"/>
  <c r="N87" i="2"/>
  <c r="N180" i="2"/>
  <c r="N123" i="2"/>
  <c r="N97" i="2"/>
  <c r="N150" i="2"/>
  <c r="N386" i="2"/>
  <c r="N528" i="2"/>
  <c r="N533" i="2"/>
  <c r="N206" i="2"/>
  <c r="N164" i="2"/>
  <c r="N214" i="2"/>
  <c r="N318" i="2"/>
  <c r="N457" i="2"/>
  <c r="N475" i="2"/>
  <c r="N58" i="2"/>
  <c r="N400" i="2"/>
  <c r="N173" i="2"/>
  <c r="N521" i="2"/>
  <c r="N16" i="2"/>
  <c r="N29" i="2"/>
  <c r="N715" i="2"/>
  <c r="N478" i="2"/>
  <c r="N660" i="2"/>
  <c r="N446" i="2"/>
  <c r="N644" i="2"/>
  <c r="N306" i="2"/>
  <c r="N443" i="2"/>
  <c r="N324" i="2"/>
  <c r="N46" i="2"/>
  <c r="N88" i="2"/>
  <c r="N160" i="2"/>
  <c r="N601" i="2"/>
  <c r="N704" i="2"/>
  <c r="N714" i="2"/>
  <c r="N17" i="2"/>
  <c r="N75" i="2"/>
  <c r="N114" i="2"/>
  <c r="N251" i="2"/>
  <c r="N603" i="2"/>
  <c r="N384" i="2"/>
  <c r="N15" i="2"/>
  <c r="N146" i="2"/>
  <c r="N147" i="2"/>
  <c r="N342" i="2"/>
  <c r="N18" i="2"/>
  <c r="N621" i="2"/>
  <c r="N616" i="2"/>
  <c r="N681" i="2"/>
  <c r="N26" i="2"/>
  <c r="N241" i="2"/>
  <c r="N424" i="2"/>
  <c r="N95" i="2"/>
  <c r="N519" i="2"/>
  <c r="N351" i="2"/>
  <c r="N111" i="2"/>
  <c r="N272" i="2"/>
  <c r="N198" i="2"/>
  <c r="N21" i="2"/>
  <c r="N414" i="2"/>
  <c r="N576" i="2"/>
  <c r="N509" i="2"/>
  <c r="N696" i="2"/>
  <c r="N329" i="2"/>
  <c r="N480" i="2"/>
  <c r="N591" i="2"/>
  <c r="N421" i="2"/>
  <c r="N106" i="2"/>
  <c r="N293" i="2"/>
  <c r="N508" i="2"/>
  <c r="N501" i="2"/>
  <c r="N176" i="2"/>
  <c r="N124" i="2"/>
  <c r="N163" i="2"/>
  <c r="N379" i="2"/>
  <c r="N117" i="2"/>
  <c r="N655" i="2"/>
  <c r="N706" i="2"/>
  <c r="N92" i="2"/>
  <c r="N595" i="2"/>
  <c r="N297" i="2"/>
  <c r="N556" i="2"/>
  <c r="N281" i="2"/>
  <c r="N258" i="2"/>
  <c r="N116" i="2"/>
  <c r="N298" i="2"/>
  <c r="N408" i="2"/>
  <c r="N84" i="2"/>
  <c r="N580" i="2"/>
  <c r="N327" i="2"/>
  <c r="N444" i="2"/>
  <c r="N74" i="2"/>
  <c r="N589" i="2"/>
  <c r="N420" i="2"/>
  <c r="N574" i="2"/>
  <c r="N174" i="2"/>
  <c r="N687" i="2"/>
  <c r="N337" i="2"/>
  <c r="N242" i="2"/>
  <c r="N64" i="2"/>
  <c r="N25" i="2"/>
  <c r="N208" i="2"/>
  <c r="N65" i="2"/>
  <c r="N494" i="2"/>
  <c r="N406" i="2"/>
  <c r="N270" i="2"/>
  <c r="N461" i="2"/>
  <c r="N27" i="2"/>
  <c r="N155" i="2"/>
  <c r="N313" i="2"/>
  <c r="N96" i="2"/>
  <c r="N336" i="2"/>
  <c r="N85" i="2"/>
  <c r="N347" i="2"/>
  <c r="N99" i="2"/>
  <c r="N12" i="2"/>
  <c r="N665" i="2"/>
  <c r="N675" i="2"/>
  <c r="N159" i="2"/>
  <c r="N452" i="2"/>
  <c r="N432" i="2"/>
  <c r="N226" i="2"/>
  <c r="N534" i="2"/>
  <c r="N698" i="2"/>
  <c r="N255" i="2"/>
  <c r="N4" i="2"/>
  <c r="N370" i="2"/>
  <c r="N294" i="2"/>
  <c r="N562" i="2"/>
  <c r="N210" i="2"/>
  <c r="N184" i="2"/>
  <c r="N573" i="2"/>
  <c r="N653" i="2"/>
  <c r="N548" i="2"/>
  <c r="N266" i="2"/>
  <c r="N207" i="2"/>
  <c r="N440" i="2"/>
  <c r="N581" i="2"/>
  <c r="N397" i="2"/>
  <c r="N186" i="2"/>
  <c r="N277" i="2"/>
  <c r="N563" i="2"/>
  <c r="N345" i="2"/>
  <c r="N36" i="2"/>
  <c r="N438" i="2"/>
  <c r="N555" i="2"/>
  <c r="N404" i="2"/>
  <c r="N76" i="2"/>
  <c r="N550" i="2"/>
  <c r="N544" i="2"/>
  <c r="N14" i="2"/>
  <c r="N721" i="2"/>
  <c r="N165" i="2"/>
  <c r="N78" i="2"/>
  <c r="N333" i="2"/>
  <c r="N237" i="2"/>
  <c r="N273" i="2"/>
  <c r="N722" i="2"/>
  <c r="N229" i="2"/>
  <c r="N319" i="2"/>
  <c r="N522" i="2"/>
  <c r="N57" i="2"/>
  <c r="N658" i="2"/>
  <c r="N542" i="2"/>
  <c r="N540" i="2"/>
  <c r="N498" i="2"/>
  <c r="N307" i="2"/>
  <c r="N343" i="2"/>
  <c r="N577" i="2"/>
  <c r="N59" i="2"/>
  <c r="N484" i="2"/>
  <c r="N344" i="2"/>
  <c r="N482" i="2"/>
  <c r="N233" i="2"/>
  <c r="N503" i="2"/>
  <c r="N292" i="2"/>
  <c r="N676" i="2"/>
  <c r="N317" i="2"/>
  <c r="N363" i="2"/>
  <c r="N647" i="2"/>
  <c r="N724" i="2"/>
  <c r="N449" i="2"/>
  <c r="N541" i="2"/>
  <c r="N685" i="2"/>
  <c r="N148" i="2"/>
  <c r="N219" i="2"/>
  <c r="N321" i="2"/>
  <c r="N279" i="2"/>
  <c r="N230" i="2"/>
  <c r="N436" i="2"/>
  <c r="N221" i="2"/>
  <c r="N497" i="2"/>
  <c r="N268" i="2"/>
  <c r="N120" i="2"/>
  <c r="N646" i="2"/>
  <c r="N411" i="2"/>
  <c r="N311" i="2"/>
  <c r="N301" i="2"/>
  <c r="N244" i="2"/>
  <c r="N709" i="2"/>
  <c r="N712" i="2"/>
  <c r="N348" i="2"/>
  <c r="N388" i="2"/>
  <c r="N28" i="2"/>
  <c r="N185" i="2"/>
  <c r="N238" i="2"/>
  <c r="N37" i="2"/>
  <c r="N474" i="2"/>
  <c r="N586" i="2"/>
  <c r="N378" i="2"/>
  <c r="N246" i="2"/>
  <c r="N645" i="2"/>
  <c r="N530" i="2"/>
  <c r="N212" i="2"/>
  <c r="N472" i="2"/>
  <c r="N688" i="2"/>
  <c r="N209" i="2"/>
  <c r="N539" i="2"/>
  <c r="N407" i="2"/>
  <c r="N425" i="2"/>
  <c r="N356" i="2"/>
  <c r="N656" i="2"/>
  <c r="N546" i="2"/>
  <c r="N613" i="2"/>
  <c r="N44" i="2"/>
  <c r="N320" i="2"/>
  <c r="N599" i="2"/>
  <c r="N620" i="2"/>
  <c r="N568" i="2"/>
  <c r="N671" i="2"/>
  <c r="N339" i="2"/>
  <c r="N257" i="2"/>
  <c r="N491" i="2"/>
  <c r="N47" i="2"/>
  <c r="N670" i="2"/>
  <c r="N629" i="2"/>
  <c r="N71" i="2"/>
  <c r="N299" i="2"/>
  <c r="N218" i="2"/>
  <c r="N23" i="2"/>
  <c r="N182" i="2"/>
  <c r="N483" i="2"/>
  <c r="N651" i="2"/>
  <c r="N354" i="2"/>
  <c r="N507" i="2"/>
  <c r="N426" i="2"/>
  <c r="N334" i="2"/>
  <c r="N673" i="2"/>
  <c r="N643" i="2"/>
  <c r="N578" i="2"/>
  <c r="N596" i="2"/>
  <c r="N290" i="2"/>
  <c r="N54" i="2"/>
  <c r="N371" i="2"/>
  <c r="N30" i="2"/>
  <c r="N79" i="2"/>
  <c r="N228" i="2"/>
  <c r="N140" i="2"/>
  <c r="N364" i="2"/>
  <c r="N93" i="2"/>
  <c r="N592" i="2"/>
  <c r="N222" i="2"/>
  <c r="N13" i="2"/>
  <c r="N196" i="2"/>
  <c r="N450" i="2"/>
  <c r="N518" i="2"/>
  <c r="N649" i="2"/>
  <c r="N703" i="2"/>
  <c r="N659" i="2"/>
  <c r="N256" i="2"/>
  <c r="N310" i="2"/>
  <c r="N249" i="2"/>
  <c r="N372" i="2"/>
  <c r="N690" i="2"/>
  <c r="N710" i="2"/>
  <c r="N69" i="2"/>
  <c r="N112" i="2"/>
  <c r="N263" i="2"/>
  <c r="N423" i="2"/>
  <c r="N682" i="2"/>
  <c r="N531" i="2"/>
  <c r="N89" i="2"/>
  <c r="N202" i="2"/>
  <c r="N520" i="2"/>
  <c r="N271" i="2"/>
  <c r="N199" i="2"/>
  <c r="N485" i="2"/>
  <c r="N60" i="2"/>
  <c r="N192" i="2"/>
  <c r="N110" i="2"/>
  <c r="N597" i="2"/>
  <c r="N409" i="2"/>
  <c r="N245" i="2"/>
  <c r="N723" i="2"/>
  <c r="N350" i="2"/>
  <c r="N122" i="2"/>
  <c r="N585" i="2"/>
  <c r="N234" i="2"/>
  <c r="N265" i="2"/>
  <c r="N340" i="2"/>
  <c r="N624" i="2"/>
  <c r="N627" i="2"/>
  <c r="N119" i="2"/>
  <c r="N366" i="2"/>
  <c r="N154" i="2"/>
  <c r="N280" i="2"/>
  <c r="N49" i="2"/>
  <c r="N360" i="2"/>
  <c r="N707" i="2"/>
  <c r="N102" i="2"/>
  <c r="N191" i="2"/>
  <c r="N130" i="2"/>
  <c r="N250" i="2"/>
  <c r="N314" i="2"/>
  <c r="N422" i="2"/>
  <c r="N462" i="2"/>
  <c r="N179" i="2"/>
  <c r="N203" i="2"/>
  <c r="N398" i="2"/>
  <c r="N427" i="2"/>
  <c r="N115" i="2"/>
  <c r="N610" i="2"/>
  <c r="N630" i="2"/>
  <c r="N190" i="2"/>
  <c r="N38" i="2"/>
  <c r="N691" i="2"/>
  <c r="N204" i="2"/>
  <c r="N526" i="2"/>
  <c r="N126" i="2"/>
  <c r="N248" i="2"/>
  <c r="N638" i="2"/>
  <c r="N284" i="2"/>
  <c r="N598" i="2"/>
  <c r="N623" i="2"/>
  <c r="N109" i="2"/>
  <c r="N672" i="2"/>
  <c r="N235" i="2"/>
  <c r="N654" i="2"/>
  <c r="N652" i="2"/>
  <c r="N635" i="2"/>
  <c r="N476" i="2"/>
  <c r="N243" i="2"/>
  <c r="N524" i="2"/>
  <c r="N567" i="2"/>
  <c r="N454" i="2"/>
  <c r="N286" i="2"/>
  <c r="N486" i="2"/>
  <c r="N441" i="2"/>
  <c r="N216" i="2"/>
  <c r="N583" i="2"/>
  <c r="N346" i="2"/>
  <c r="N587" i="2"/>
  <c r="N430" i="2"/>
  <c r="N121" i="2"/>
  <c r="N325" i="2"/>
  <c r="N442" i="2"/>
  <c r="N529" i="2"/>
  <c r="N341" i="2"/>
  <c r="N403" i="2"/>
  <c r="N90" i="2"/>
  <c r="N492" i="2"/>
  <c r="N536" i="2"/>
  <c r="N667" i="2"/>
  <c r="N487" i="2"/>
  <c r="N141" i="2"/>
  <c r="N560" i="2"/>
  <c r="N683" i="2"/>
  <c r="N283" i="2"/>
  <c r="N535" i="2"/>
  <c r="N517" i="2"/>
  <c r="N516" i="2"/>
  <c r="N640" i="2"/>
  <c r="N479" i="2"/>
  <c r="N262" i="2"/>
  <c r="N513" i="2"/>
  <c r="N695" i="2"/>
  <c r="N300" i="2"/>
  <c r="N481" i="2"/>
  <c r="N677" i="2"/>
  <c r="N376" i="2"/>
  <c r="N488" i="2"/>
  <c r="N239" i="2"/>
  <c r="N514" i="2"/>
  <c r="N132" i="2"/>
  <c r="N98" i="2"/>
  <c r="N396" i="2"/>
  <c r="N253" i="2"/>
  <c r="N352" i="2"/>
  <c r="N355" i="2"/>
  <c r="N433" i="2"/>
  <c r="N527" i="2"/>
  <c r="N626" i="2"/>
  <c r="N276" i="2"/>
  <c r="N545" i="2"/>
  <c r="N631" i="2"/>
  <c r="N686" i="2"/>
  <c r="N557" i="2"/>
  <c r="N641" i="2"/>
  <c r="N664" i="2"/>
  <c r="N642" i="2"/>
  <c r="N552" i="2"/>
  <c r="N387" i="2"/>
  <c r="N711" i="2"/>
  <c r="N428" i="2"/>
  <c r="N463" i="2"/>
  <c r="N700" i="2"/>
  <c r="N622" i="2"/>
  <c r="N674" i="2"/>
  <c r="N663" i="2"/>
  <c r="N584" i="2"/>
  <c r="N697" i="2"/>
  <c r="N611" i="2"/>
  <c r="N565" i="2"/>
  <c r="N669" i="2"/>
  <c r="N467" i="2"/>
  <c r="N684" i="2"/>
  <c r="N637" i="2"/>
  <c r="N227" i="2"/>
  <c r="N617" i="2"/>
  <c r="N511" i="2"/>
  <c r="N543" i="2"/>
  <c r="N373" i="2"/>
  <c r="N532" i="2"/>
  <c r="N391" i="2"/>
  <c r="N636" i="2"/>
  <c r="N390" i="2"/>
  <c r="N618" i="2"/>
  <c r="N434" i="2"/>
  <c r="N600" i="2"/>
  <c r="N719" i="2"/>
  <c r="N666" i="2"/>
  <c r="N701" i="2"/>
  <c r="N716" i="2"/>
  <c r="N694" i="2"/>
  <c r="N725" i="2"/>
  <c r="L469" i="2"/>
  <c r="L612" i="2"/>
  <c r="L680" i="2"/>
  <c r="L149" i="2"/>
  <c r="L405" i="2"/>
  <c r="L285" i="2"/>
  <c r="L375" i="2"/>
  <c r="L632" i="2"/>
  <c r="L693" i="2"/>
  <c r="L566" i="2"/>
  <c r="L332" i="2"/>
  <c r="L650" i="2"/>
  <c r="L389" i="2"/>
  <c r="L380" i="2"/>
  <c r="L561" i="2"/>
  <c r="L175" i="2"/>
  <c r="L460" i="2"/>
  <c r="L308" i="2"/>
  <c r="L215" i="2"/>
  <c r="L187" i="2"/>
  <c r="L11" i="2"/>
  <c r="L692" i="2"/>
  <c r="L113" i="2"/>
  <c r="L80" i="2"/>
  <c r="L134" i="2"/>
  <c r="L194" i="2"/>
  <c r="L322" i="2"/>
  <c r="L445" i="2"/>
  <c r="L499" i="2"/>
  <c r="L193" i="2"/>
  <c r="L473" i="2"/>
  <c r="L705" i="2"/>
  <c r="L82" i="2"/>
  <c r="L61" i="2"/>
  <c r="L619" i="2"/>
  <c r="L145" i="2"/>
  <c r="L588" i="2"/>
  <c r="L19" i="2"/>
  <c r="L201" i="2"/>
  <c r="L615" i="2"/>
  <c r="L338" i="2"/>
  <c r="L553" i="2"/>
  <c r="L302" i="2"/>
  <c r="L22" i="2"/>
  <c r="L205" i="2"/>
  <c r="L137" i="2"/>
  <c r="L62" i="2"/>
  <c r="L197" i="2"/>
  <c r="L394" i="2"/>
  <c r="L7" i="2"/>
  <c r="L177" i="2"/>
  <c r="L107" i="2"/>
  <c r="L161" i="2"/>
  <c r="L304" i="2"/>
  <c r="L166" i="2"/>
  <c r="L490" i="2"/>
  <c r="L331" i="2"/>
  <c r="L103" i="2"/>
  <c r="L570" i="2"/>
  <c r="L668" i="2"/>
  <c r="L135" i="2"/>
  <c r="L312" i="2"/>
  <c r="L128" i="2"/>
  <c r="L260" i="2"/>
  <c r="L167" i="2"/>
  <c r="L416" i="2"/>
  <c r="L365" i="2"/>
  <c r="L77" i="2"/>
  <c r="L512" i="2"/>
  <c r="L91" i="2"/>
  <c r="L569" i="2"/>
  <c r="L593" i="2"/>
  <c r="L708" i="2"/>
  <c r="L353" i="2"/>
  <c r="L158" i="2"/>
  <c r="L296" i="2"/>
  <c r="L579" i="2"/>
  <c r="L504" i="2"/>
  <c r="L189" i="2"/>
  <c r="L558" i="2"/>
  <c r="L152" i="2"/>
  <c r="L39" i="2"/>
  <c r="L171" i="2"/>
  <c r="L143" i="2"/>
  <c r="L395" i="2"/>
  <c r="L45" i="2"/>
  <c r="L466" i="2"/>
  <c r="L31" i="2"/>
  <c r="L81" i="2"/>
  <c r="L231" i="2"/>
  <c r="L224" i="2"/>
  <c r="L144" i="2"/>
  <c r="L625" i="2"/>
  <c r="L108" i="2"/>
  <c r="L590" i="2"/>
  <c r="L220" i="2"/>
  <c r="L275" i="2"/>
  <c r="L183" i="2"/>
  <c r="L662" i="2"/>
  <c r="L188" i="2"/>
  <c r="L40" i="2"/>
  <c r="L288" i="2"/>
  <c r="L448" i="2"/>
  <c r="L289" i="2"/>
  <c r="L291" i="2"/>
  <c r="L458" i="2"/>
  <c r="L594" i="2"/>
  <c r="L502" i="2"/>
  <c r="L489" i="2"/>
  <c r="L383" i="2"/>
  <c r="L362" i="2"/>
  <c r="L133" i="2"/>
  <c r="L162" i="2"/>
  <c r="L564" i="2"/>
  <c r="L118" i="2"/>
  <c r="L5" i="2"/>
  <c r="L225" i="2"/>
  <c r="L151" i="2"/>
  <c r="L181" i="2"/>
  <c r="L172" i="2"/>
  <c r="L361" i="2"/>
  <c r="L374" i="2"/>
  <c r="L139" i="2"/>
  <c r="L359" i="2"/>
  <c r="L419" i="2"/>
  <c r="L170" i="2"/>
  <c r="L399" i="2"/>
  <c r="L35" i="2"/>
  <c r="L269" i="2"/>
  <c r="L200" i="2"/>
  <c r="L131" i="2"/>
  <c r="L468" i="2"/>
  <c r="L547" i="2"/>
  <c r="L713" i="2"/>
  <c r="L68" i="2"/>
  <c r="L303" i="2"/>
  <c r="L169" i="2"/>
  <c r="L104" i="2"/>
  <c r="L412" i="2"/>
  <c r="L9" i="2"/>
  <c r="L217" i="2"/>
  <c r="L6" i="2"/>
  <c r="L55" i="2"/>
  <c r="L323" i="2"/>
  <c r="L287" i="2"/>
  <c r="L382" i="2"/>
  <c r="L418" i="2"/>
  <c r="L66" i="2"/>
  <c r="L83" i="2"/>
  <c r="L477" i="2"/>
  <c r="L53" i="2"/>
  <c r="L223" i="2"/>
  <c r="L156" i="2"/>
  <c r="L41" i="2"/>
  <c r="L720" i="2"/>
  <c r="L459" i="2"/>
  <c r="L105" i="2"/>
  <c r="L510" i="2"/>
  <c r="L582" i="2"/>
  <c r="L628" i="2"/>
  <c r="L305" i="2"/>
  <c r="L129" i="2"/>
  <c r="L506" i="2"/>
  <c r="L10" i="2"/>
  <c r="L575" i="2"/>
  <c r="L639" i="2"/>
  <c r="L2" i="2"/>
  <c r="L417" i="2"/>
  <c r="L429" i="2"/>
  <c r="L252" i="2"/>
  <c r="L551" i="2"/>
  <c r="L136" i="2"/>
  <c r="L633" i="2"/>
  <c r="L437" i="2"/>
  <c r="L24" i="2"/>
  <c r="L100" i="2"/>
  <c r="L678" i="2"/>
  <c r="L393" i="2"/>
  <c r="L608" i="2"/>
  <c r="L357" i="2"/>
  <c r="L236" i="2"/>
  <c r="L609" i="2"/>
  <c r="L657" i="2"/>
  <c r="L52" i="2"/>
  <c r="L142" i="2"/>
  <c r="L282" i="2"/>
  <c r="L73" i="2"/>
  <c r="L127" i="2"/>
  <c r="L247" i="2"/>
  <c r="L86" i="2"/>
  <c r="L385" i="2"/>
  <c r="L614" i="2"/>
  <c r="L309" i="2"/>
  <c r="L367" i="2"/>
  <c r="L699" i="2"/>
  <c r="L67" i="2"/>
  <c r="L168" i="2"/>
  <c r="L72" i="2"/>
  <c r="L464" i="2"/>
  <c r="L439" i="2"/>
  <c r="L470" i="2"/>
  <c r="L138" i="2"/>
  <c r="L330" i="2"/>
  <c r="L125" i="2"/>
  <c r="L278" i="2"/>
  <c r="L455" i="2"/>
  <c r="L101" i="2"/>
  <c r="L456" i="2"/>
  <c r="L402" i="2"/>
  <c r="L315" i="2"/>
  <c r="L153" i="2"/>
  <c r="L471" i="2"/>
  <c r="L702" i="2"/>
  <c r="L50" i="2"/>
  <c r="L525" i="2"/>
  <c r="L48" i="2"/>
  <c r="L571" i="2"/>
  <c r="L500" i="2"/>
  <c r="L195" i="2"/>
  <c r="L549" i="2"/>
  <c r="L607" i="2"/>
  <c r="L33" i="2"/>
  <c r="L679" i="2"/>
  <c r="L274" i="2"/>
  <c r="L523" i="2"/>
  <c r="L602" i="2"/>
  <c r="L211" i="2"/>
  <c r="L254" i="2"/>
  <c r="L538" i="2"/>
  <c r="L453" i="2"/>
  <c r="L232" i="2"/>
  <c r="L267" i="2"/>
  <c r="L505" i="2"/>
  <c r="L661" i="2"/>
  <c r="L401" i="2"/>
  <c r="L70" i="2"/>
  <c r="L335" i="2"/>
  <c r="L368" i="2"/>
  <c r="L717" i="2"/>
  <c r="L648" i="2"/>
  <c r="L178" i="2"/>
  <c r="L259" i="2"/>
  <c r="L63" i="2"/>
  <c r="L316" i="2"/>
  <c r="L213" i="2"/>
  <c r="L56" i="2"/>
  <c r="L20" i="2"/>
  <c r="L377" i="2"/>
  <c r="L515" i="2"/>
  <c r="L413" i="2"/>
  <c r="L634" i="2"/>
  <c r="L392" i="2"/>
  <c r="L43" i="2"/>
  <c r="L447" i="2"/>
  <c r="L326" i="2"/>
  <c r="L451" i="2"/>
  <c r="L32" i="2"/>
  <c r="L435" i="2"/>
  <c r="L410" i="2"/>
  <c r="L51" i="2"/>
  <c r="L689" i="2"/>
  <c r="L34" i="2"/>
  <c r="L572" i="2"/>
  <c r="L358" i="2"/>
  <c r="L493" i="2"/>
  <c r="L604" i="2"/>
  <c r="L554" i="2"/>
  <c r="L415" i="2"/>
  <c r="L94" i="2"/>
  <c r="L349" i="2"/>
  <c r="L537" i="2"/>
  <c r="L431" i="2"/>
  <c r="L295" i="2"/>
  <c r="L559" i="2"/>
  <c r="L157" i="2"/>
  <c r="L718" i="2"/>
  <c r="L328" i="2"/>
  <c r="L496" i="2"/>
  <c r="L605" i="2"/>
  <c r="L726" i="2"/>
  <c r="L3" i="2"/>
  <c r="L240" i="2"/>
  <c r="L369" i="2"/>
  <c r="L8" i="2"/>
  <c r="L465" i="2"/>
  <c r="L495" i="2"/>
  <c r="L264" i="2"/>
  <c r="L381" i="2"/>
  <c r="L606" i="2"/>
  <c r="L261" i="2"/>
  <c r="L42" i="2"/>
  <c r="L87" i="2"/>
  <c r="L180" i="2"/>
  <c r="L123" i="2"/>
  <c r="L97" i="2"/>
  <c r="L150" i="2"/>
  <c r="L386" i="2"/>
  <c r="L528" i="2"/>
  <c r="L533" i="2"/>
  <c r="L206" i="2"/>
  <c r="L164" i="2"/>
  <c r="L214" i="2"/>
  <c r="L318" i="2"/>
  <c r="L457" i="2"/>
  <c r="L475" i="2"/>
  <c r="L58" i="2"/>
  <c r="L400" i="2"/>
  <c r="L173" i="2"/>
  <c r="L521" i="2"/>
  <c r="L16" i="2"/>
  <c r="L29" i="2"/>
  <c r="L715" i="2"/>
  <c r="L478" i="2"/>
  <c r="L660" i="2"/>
  <c r="L446" i="2"/>
  <c r="L644" i="2"/>
  <c r="L306" i="2"/>
  <c r="L443" i="2"/>
  <c r="L324" i="2"/>
  <c r="L46" i="2"/>
  <c r="L88" i="2"/>
  <c r="L160" i="2"/>
  <c r="L601" i="2"/>
  <c r="L704" i="2"/>
  <c r="L714" i="2"/>
  <c r="L17" i="2"/>
  <c r="L75" i="2"/>
  <c r="L114" i="2"/>
  <c r="L251" i="2"/>
  <c r="L603" i="2"/>
  <c r="L384" i="2"/>
  <c r="L15" i="2"/>
  <c r="L146" i="2"/>
  <c r="L147" i="2"/>
  <c r="L342" i="2"/>
  <c r="L18" i="2"/>
  <c r="L621" i="2"/>
  <c r="L616" i="2"/>
  <c r="L681" i="2"/>
  <c r="L26" i="2"/>
  <c r="L241" i="2"/>
  <c r="L424" i="2"/>
  <c r="L95" i="2"/>
  <c r="L519" i="2"/>
  <c r="L351" i="2"/>
  <c r="L111" i="2"/>
  <c r="L272" i="2"/>
  <c r="L198" i="2"/>
  <c r="L21" i="2"/>
  <c r="L414" i="2"/>
  <c r="L576" i="2"/>
  <c r="L509" i="2"/>
  <c r="L696" i="2"/>
  <c r="L329" i="2"/>
  <c r="L480" i="2"/>
  <c r="L591" i="2"/>
  <c r="L421" i="2"/>
  <c r="L106" i="2"/>
  <c r="L293" i="2"/>
  <c r="L508" i="2"/>
  <c r="L501" i="2"/>
  <c r="L176" i="2"/>
  <c r="L124" i="2"/>
  <c r="L163" i="2"/>
  <c r="L379" i="2"/>
  <c r="L117" i="2"/>
  <c r="L655" i="2"/>
  <c r="L706" i="2"/>
  <c r="L92" i="2"/>
  <c r="L595" i="2"/>
  <c r="L297" i="2"/>
  <c r="L556" i="2"/>
  <c r="L281" i="2"/>
  <c r="L258" i="2"/>
  <c r="L116" i="2"/>
  <c r="L298" i="2"/>
  <c r="L408" i="2"/>
  <c r="L84" i="2"/>
  <c r="L580" i="2"/>
  <c r="L327" i="2"/>
  <c r="L444" i="2"/>
  <c r="L74" i="2"/>
  <c r="L589" i="2"/>
  <c r="L420" i="2"/>
  <c r="L574" i="2"/>
  <c r="L174" i="2"/>
  <c r="L687" i="2"/>
  <c r="L337" i="2"/>
  <c r="L242" i="2"/>
  <c r="L64" i="2"/>
  <c r="L25" i="2"/>
  <c r="L208" i="2"/>
  <c r="L65" i="2"/>
  <c r="L494" i="2"/>
  <c r="L406" i="2"/>
  <c r="L270" i="2"/>
  <c r="L461" i="2"/>
  <c r="L27" i="2"/>
  <c r="L155" i="2"/>
  <c r="L313" i="2"/>
  <c r="L96" i="2"/>
  <c r="L336" i="2"/>
  <c r="L85" i="2"/>
  <c r="L347" i="2"/>
  <c r="L99" i="2"/>
  <c r="L12" i="2"/>
  <c r="L665" i="2"/>
  <c r="L675" i="2"/>
  <c r="L159" i="2"/>
  <c r="L452" i="2"/>
  <c r="L432" i="2"/>
  <c r="L226" i="2"/>
  <c r="L534" i="2"/>
  <c r="L698" i="2"/>
  <c r="L255" i="2"/>
  <c r="L4" i="2"/>
  <c r="L370" i="2"/>
  <c r="L294" i="2"/>
  <c r="L562" i="2"/>
  <c r="L210" i="2"/>
  <c r="L184" i="2"/>
  <c r="L573" i="2"/>
  <c r="L653" i="2"/>
  <c r="L548" i="2"/>
  <c r="L266" i="2"/>
  <c r="L207" i="2"/>
  <c r="L440" i="2"/>
  <c r="L581" i="2"/>
  <c r="L397" i="2"/>
  <c r="L186" i="2"/>
  <c r="L277" i="2"/>
  <c r="L563" i="2"/>
  <c r="L345" i="2"/>
  <c r="L36" i="2"/>
  <c r="L438" i="2"/>
  <c r="L555" i="2"/>
  <c r="L404" i="2"/>
  <c r="L76" i="2"/>
  <c r="L550" i="2"/>
  <c r="L544" i="2"/>
  <c r="L14" i="2"/>
  <c r="L721" i="2"/>
  <c r="L165" i="2"/>
  <c r="L78" i="2"/>
  <c r="L333" i="2"/>
  <c r="L237" i="2"/>
  <c r="L273" i="2"/>
  <c r="L722" i="2"/>
  <c r="L229" i="2"/>
  <c r="L319" i="2"/>
  <c r="L522" i="2"/>
  <c r="L57" i="2"/>
  <c r="L658" i="2"/>
  <c r="L542" i="2"/>
  <c r="L540" i="2"/>
  <c r="L498" i="2"/>
  <c r="L307" i="2"/>
  <c r="L343" i="2"/>
  <c r="L577" i="2"/>
  <c r="L59" i="2"/>
  <c r="L484" i="2"/>
  <c r="L344" i="2"/>
  <c r="L482" i="2"/>
  <c r="L233" i="2"/>
  <c r="L503" i="2"/>
  <c r="L292" i="2"/>
  <c r="L676" i="2"/>
  <c r="L317" i="2"/>
  <c r="L363" i="2"/>
  <c r="L647" i="2"/>
  <c r="L724" i="2"/>
  <c r="L449" i="2"/>
  <c r="L541" i="2"/>
  <c r="L685" i="2"/>
  <c r="L148" i="2"/>
  <c r="L219" i="2"/>
  <c r="L321" i="2"/>
  <c r="L279" i="2"/>
  <c r="L230" i="2"/>
  <c r="L436" i="2"/>
  <c r="L221" i="2"/>
  <c r="L497" i="2"/>
  <c r="L268" i="2"/>
  <c r="L120" i="2"/>
  <c r="L646" i="2"/>
  <c r="L411" i="2"/>
  <c r="L311" i="2"/>
  <c r="L301" i="2"/>
  <c r="L244" i="2"/>
  <c r="L709" i="2"/>
  <c r="L712" i="2"/>
  <c r="L348" i="2"/>
  <c r="L388" i="2"/>
  <c r="L28" i="2"/>
  <c r="L185" i="2"/>
  <c r="L238" i="2"/>
  <c r="L37" i="2"/>
  <c r="L474" i="2"/>
  <c r="L586" i="2"/>
  <c r="L378" i="2"/>
  <c r="L246" i="2"/>
  <c r="L645" i="2"/>
  <c r="L530" i="2"/>
  <c r="L212" i="2"/>
  <c r="L472" i="2"/>
  <c r="L688" i="2"/>
  <c r="L209" i="2"/>
  <c r="L539" i="2"/>
  <c r="L407" i="2"/>
  <c r="L425" i="2"/>
  <c r="L356" i="2"/>
  <c r="L656" i="2"/>
  <c r="L546" i="2"/>
  <c r="L613" i="2"/>
  <c r="L44" i="2"/>
  <c r="L320" i="2"/>
  <c r="L599" i="2"/>
  <c r="L620" i="2"/>
  <c r="L568" i="2"/>
  <c r="L671" i="2"/>
  <c r="L339" i="2"/>
  <c r="L257" i="2"/>
  <c r="L491" i="2"/>
  <c r="L47" i="2"/>
  <c r="L670" i="2"/>
  <c r="L629" i="2"/>
  <c r="L71" i="2"/>
  <c r="L299" i="2"/>
  <c r="L218" i="2"/>
  <c r="L23" i="2"/>
  <c r="L182" i="2"/>
  <c r="L483" i="2"/>
  <c r="L651" i="2"/>
  <c r="L354" i="2"/>
  <c r="L507" i="2"/>
  <c r="L426" i="2"/>
  <c r="L334" i="2"/>
  <c r="L673" i="2"/>
  <c r="L643" i="2"/>
  <c r="L578" i="2"/>
  <c r="L596" i="2"/>
  <c r="L290" i="2"/>
  <c r="L54" i="2"/>
  <c r="L371" i="2"/>
  <c r="L30" i="2"/>
  <c r="L79" i="2"/>
  <c r="L228" i="2"/>
  <c r="L140" i="2"/>
  <c r="L364" i="2"/>
  <c r="L93" i="2"/>
  <c r="L592" i="2"/>
  <c r="L222" i="2"/>
  <c r="L13" i="2"/>
  <c r="L196" i="2"/>
  <c r="L450" i="2"/>
  <c r="L518" i="2"/>
  <c r="L649" i="2"/>
  <c r="L703" i="2"/>
  <c r="L659" i="2"/>
  <c r="L256" i="2"/>
  <c r="L310" i="2"/>
  <c r="L249" i="2"/>
  <c r="L372" i="2"/>
  <c r="L690" i="2"/>
  <c r="L710" i="2"/>
  <c r="L69" i="2"/>
  <c r="L112" i="2"/>
  <c r="L263" i="2"/>
  <c r="L423" i="2"/>
  <c r="L682" i="2"/>
  <c r="L531" i="2"/>
  <c r="L89" i="2"/>
  <c r="L202" i="2"/>
  <c r="L520" i="2"/>
  <c r="L271" i="2"/>
  <c r="L199" i="2"/>
  <c r="L485" i="2"/>
  <c r="L60" i="2"/>
  <c r="L192" i="2"/>
  <c r="L110" i="2"/>
  <c r="L597" i="2"/>
  <c r="L409" i="2"/>
  <c r="L245" i="2"/>
  <c r="L723" i="2"/>
  <c r="L350" i="2"/>
  <c r="L122" i="2"/>
  <c r="L585" i="2"/>
  <c r="L234" i="2"/>
  <c r="L265" i="2"/>
  <c r="L340" i="2"/>
  <c r="L624" i="2"/>
  <c r="L627" i="2"/>
  <c r="L119" i="2"/>
  <c r="L366" i="2"/>
  <c r="L154" i="2"/>
  <c r="L280" i="2"/>
  <c r="L49" i="2"/>
  <c r="L360" i="2"/>
  <c r="L707" i="2"/>
  <c r="L102" i="2"/>
  <c r="L191" i="2"/>
  <c r="L130" i="2"/>
  <c r="L250" i="2"/>
  <c r="L314" i="2"/>
  <c r="L422" i="2"/>
  <c r="L462" i="2"/>
  <c r="L179" i="2"/>
  <c r="L203" i="2"/>
  <c r="L398" i="2"/>
  <c r="L427" i="2"/>
  <c r="L115" i="2"/>
  <c r="L610" i="2"/>
  <c r="L630" i="2"/>
  <c r="L190" i="2"/>
  <c r="L38" i="2"/>
  <c r="L691" i="2"/>
  <c r="L204" i="2"/>
  <c r="L526" i="2"/>
  <c r="L126" i="2"/>
  <c r="L248" i="2"/>
  <c r="L638" i="2"/>
  <c r="L284" i="2"/>
  <c r="L598" i="2"/>
  <c r="L623" i="2"/>
  <c r="L109" i="2"/>
  <c r="L672" i="2"/>
  <c r="L235" i="2"/>
  <c r="L654" i="2"/>
  <c r="L652" i="2"/>
  <c r="L635" i="2"/>
  <c r="L476" i="2"/>
  <c r="L243" i="2"/>
  <c r="L524" i="2"/>
  <c r="L567" i="2"/>
  <c r="L454" i="2"/>
  <c r="L286" i="2"/>
  <c r="L486" i="2"/>
  <c r="L441" i="2"/>
  <c r="L216" i="2"/>
  <c r="L583" i="2"/>
  <c r="L346" i="2"/>
  <c r="L587" i="2"/>
  <c r="L430" i="2"/>
  <c r="L121" i="2"/>
  <c r="L325" i="2"/>
  <c r="L442" i="2"/>
  <c r="L529" i="2"/>
  <c r="L341" i="2"/>
  <c r="L403" i="2"/>
  <c r="L90" i="2"/>
  <c r="L492" i="2"/>
  <c r="L536" i="2"/>
  <c r="L667" i="2"/>
  <c r="L487" i="2"/>
  <c r="L141" i="2"/>
  <c r="L560" i="2"/>
  <c r="L683" i="2"/>
  <c r="L283" i="2"/>
  <c r="L535" i="2"/>
  <c r="L517" i="2"/>
  <c r="L516" i="2"/>
  <c r="L640" i="2"/>
  <c r="L479" i="2"/>
  <c r="L262" i="2"/>
  <c r="L513" i="2"/>
  <c r="L695" i="2"/>
  <c r="L300" i="2"/>
  <c r="L481" i="2"/>
  <c r="L677" i="2"/>
  <c r="L376" i="2"/>
  <c r="L488" i="2"/>
  <c r="L239" i="2"/>
  <c r="L514" i="2"/>
  <c r="L132" i="2"/>
  <c r="L98" i="2"/>
  <c r="L396" i="2"/>
  <c r="L253" i="2"/>
  <c r="L352" i="2"/>
  <c r="L355" i="2"/>
  <c r="L433" i="2"/>
  <c r="L527" i="2"/>
  <c r="L626" i="2"/>
  <c r="L276" i="2"/>
  <c r="L545" i="2"/>
  <c r="L631" i="2"/>
  <c r="L686" i="2"/>
  <c r="L557" i="2"/>
  <c r="L641" i="2"/>
  <c r="L664" i="2"/>
  <c r="L642" i="2"/>
  <c r="L552" i="2"/>
  <c r="L387" i="2"/>
  <c r="L711" i="2"/>
  <c r="L428" i="2"/>
  <c r="L463" i="2"/>
  <c r="L700" i="2"/>
  <c r="L622" i="2"/>
  <c r="L674" i="2"/>
  <c r="L663" i="2"/>
  <c r="L584" i="2"/>
  <c r="L697" i="2"/>
  <c r="L611" i="2"/>
  <c r="L565" i="2"/>
  <c r="L669" i="2"/>
  <c r="L467" i="2"/>
  <c r="L684" i="2"/>
  <c r="L637" i="2"/>
  <c r="L227" i="2"/>
  <c r="L617" i="2"/>
  <c r="L511" i="2"/>
  <c r="L543" i="2"/>
  <c r="L373" i="2"/>
  <c r="L532" i="2"/>
  <c r="L391" i="2"/>
  <c r="L636" i="2"/>
  <c r="L390" i="2"/>
  <c r="L618" i="2"/>
  <c r="L434" i="2"/>
  <c r="L600" i="2"/>
  <c r="L719" i="2"/>
  <c r="L666" i="2"/>
  <c r="L701" i="2"/>
  <c r="L716" i="2"/>
  <c r="L694" i="2"/>
  <c r="L725" i="2"/>
  <c r="J469" i="2"/>
  <c r="J612" i="2"/>
  <c r="J680" i="2"/>
  <c r="J149" i="2"/>
  <c r="J405" i="2"/>
  <c r="J285" i="2"/>
  <c r="J375" i="2"/>
  <c r="J632" i="2"/>
  <c r="J693" i="2"/>
  <c r="J566" i="2"/>
  <c r="J332" i="2"/>
  <c r="J650" i="2"/>
  <c r="J389" i="2"/>
  <c r="J380" i="2"/>
  <c r="J561" i="2"/>
  <c r="J175" i="2"/>
  <c r="J460" i="2"/>
  <c r="J308" i="2"/>
  <c r="J215" i="2"/>
  <c r="J187" i="2"/>
  <c r="J11" i="2"/>
  <c r="J692" i="2"/>
  <c r="J113" i="2"/>
  <c r="J80" i="2"/>
  <c r="J134" i="2"/>
  <c r="J194" i="2"/>
  <c r="J322" i="2"/>
  <c r="J445" i="2"/>
  <c r="J499" i="2"/>
  <c r="J193" i="2"/>
  <c r="J473" i="2"/>
  <c r="J705" i="2"/>
  <c r="J82" i="2"/>
  <c r="J61" i="2"/>
  <c r="J619" i="2"/>
  <c r="J145" i="2"/>
  <c r="J588" i="2"/>
  <c r="J19" i="2"/>
  <c r="J201" i="2"/>
  <c r="J615" i="2"/>
  <c r="J338" i="2"/>
  <c r="J553" i="2"/>
  <c r="J302" i="2"/>
  <c r="J22" i="2"/>
  <c r="J205" i="2"/>
  <c r="J137" i="2"/>
  <c r="J62" i="2"/>
  <c r="J197" i="2"/>
  <c r="J394" i="2"/>
  <c r="J7" i="2"/>
  <c r="J177" i="2"/>
  <c r="J107" i="2"/>
  <c r="J161" i="2"/>
  <c r="J304" i="2"/>
  <c r="J166" i="2"/>
  <c r="J490" i="2"/>
  <c r="J331" i="2"/>
  <c r="J103" i="2"/>
  <c r="J570" i="2"/>
  <c r="J668" i="2"/>
  <c r="J135" i="2"/>
  <c r="J312" i="2"/>
  <c r="J128" i="2"/>
  <c r="J260" i="2"/>
  <c r="J167" i="2"/>
  <c r="J416" i="2"/>
  <c r="J365" i="2"/>
  <c r="J77" i="2"/>
  <c r="J512" i="2"/>
  <c r="J91" i="2"/>
  <c r="J569" i="2"/>
  <c r="J593" i="2"/>
  <c r="J708" i="2"/>
  <c r="J353" i="2"/>
  <c r="J158" i="2"/>
  <c r="J296" i="2"/>
  <c r="J579" i="2"/>
  <c r="J504" i="2"/>
  <c r="J189" i="2"/>
  <c r="J558" i="2"/>
  <c r="J152" i="2"/>
  <c r="J39" i="2"/>
  <c r="J171" i="2"/>
  <c r="J143" i="2"/>
  <c r="J395" i="2"/>
  <c r="J45" i="2"/>
  <c r="J466" i="2"/>
  <c r="J31" i="2"/>
  <c r="J81" i="2"/>
  <c r="J231" i="2"/>
  <c r="J224" i="2"/>
  <c r="J144" i="2"/>
  <c r="J625" i="2"/>
  <c r="J108" i="2"/>
  <c r="J590" i="2"/>
  <c r="J220" i="2"/>
  <c r="J275" i="2"/>
  <c r="J183" i="2"/>
  <c r="J662" i="2"/>
  <c r="J188" i="2"/>
  <c r="J40" i="2"/>
  <c r="J288" i="2"/>
  <c r="J448" i="2"/>
  <c r="J289" i="2"/>
  <c r="J291" i="2"/>
  <c r="J458" i="2"/>
  <c r="J594" i="2"/>
  <c r="J502" i="2"/>
  <c r="J489" i="2"/>
  <c r="J383" i="2"/>
  <c r="J362" i="2"/>
  <c r="J133" i="2"/>
  <c r="J162" i="2"/>
  <c r="J564" i="2"/>
  <c r="J118" i="2"/>
  <c r="J5" i="2"/>
  <c r="J225" i="2"/>
  <c r="J151" i="2"/>
  <c r="J181" i="2"/>
  <c r="J172" i="2"/>
  <c r="J361" i="2"/>
  <c r="J374" i="2"/>
  <c r="J139" i="2"/>
  <c r="J359" i="2"/>
  <c r="J419" i="2"/>
  <c r="J170" i="2"/>
  <c r="J399" i="2"/>
  <c r="J35" i="2"/>
  <c r="J269" i="2"/>
  <c r="J200" i="2"/>
  <c r="J131" i="2"/>
  <c r="J468" i="2"/>
  <c r="J547" i="2"/>
  <c r="J713" i="2"/>
  <c r="J68" i="2"/>
  <c r="J303" i="2"/>
  <c r="J169" i="2"/>
  <c r="J104" i="2"/>
  <c r="J412" i="2"/>
  <c r="J9" i="2"/>
  <c r="J217" i="2"/>
  <c r="J6" i="2"/>
  <c r="J55" i="2"/>
  <c r="J323" i="2"/>
  <c r="J287" i="2"/>
  <c r="J382" i="2"/>
  <c r="J418" i="2"/>
  <c r="J66" i="2"/>
  <c r="J83" i="2"/>
  <c r="J477" i="2"/>
  <c r="J53" i="2"/>
  <c r="J223" i="2"/>
  <c r="J156" i="2"/>
  <c r="J41" i="2"/>
  <c r="J720" i="2"/>
  <c r="J459" i="2"/>
  <c r="J105" i="2"/>
  <c r="J510" i="2"/>
  <c r="J582" i="2"/>
  <c r="J628" i="2"/>
  <c r="J305" i="2"/>
  <c r="J129" i="2"/>
  <c r="J506" i="2"/>
  <c r="J10" i="2"/>
  <c r="J575" i="2"/>
  <c r="J639" i="2"/>
  <c r="J2" i="2"/>
  <c r="J417" i="2"/>
  <c r="J429" i="2"/>
  <c r="J252" i="2"/>
  <c r="J551" i="2"/>
  <c r="J136" i="2"/>
  <c r="J633" i="2"/>
  <c r="J437" i="2"/>
  <c r="J24" i="2"/>
  <c r="J100" i="2"/>
  <c r="J678" i="2"/>
  <c r="J393" i="2"/>
  <c r="J608" i="2"/>
  <c r="J357" i="2"/>
  <c r="J236" i="2"/>
  <c r="J609" i="2"/>
  <c r="J657" i="2"/>
  <c r="J52" i="2"/>
  <c r="J142" i="2"/>
  <c r="J282" i="2"/>
  <c r="J73" i="2"/>
  <c r="J127" i="2"/>
  <c r="J247" i="2"/>
  <c r="J86" i="2"/>
  <c r="J385" i="2"/>
  <c r="J614" i="2"/>
  <c r="J309" i="2"/>
  <c r="J367" i="2"/>
  <c r="J699" i="2"/>
  <c r="J67" i="2"/>
  <c r="J168" i="2"/>
  <c r="J72" i="2"/>
  <c r="J464" i="2"/>
  <c r="J439" i="2"/>
  <c r="J470" i="2"/>
  <c r="J138" i="2"/>
  <c r="J330" i="2"/>
  <c r="J125" i="2"/>
  <c r="J278" i="2"/>
  <c r="J455" i="2"/>
  <c r="J101" i="2"/>
  <c r="J456" i="2"/>
  <c r="J402" i="2"/>
  <c r="J315" i="2"/>
  <c r="J153" i="2"/>
  <c r="J471" i="2"/>
  <c r="J702" i="2"/>
  <c r="J50" i="2"/>
  <c r="J525" i="2"/>
  <c r="J48" i="2"/>
  <c r="J571" i="2"/>
  <c r="J500" i="2"/>
  <c r="J195" i="2"/>
  <c r="J549" i="2"/>
  <c r="J607" i="2"/>
  <c r="J33" i="2"/>
  <c r="J679" i="2"/>
  <c r="J274" i="2"/>
  <c r="J523" i="2"/>
  <c r="J602" i="2"/>
  <c r="J211" i="2"/>
  <c r="J254" i="2"/>
  <c r="J538" i="2"/>
  <c r="J453" i="2"/>
  <c r="J232" i="2"/>
  <c r="J267" i="2"/>
  <c r="J505" i="2"/>
  <c r="J661" i="2"/>
  <c r="J401" i="2"/>
  <c r="J70" i="2"/>
  <c r="J335" i="2"/>
  <c r="J368" i="2"/>
  <c r="J717" i="2"/>
  <c r="J648" i="2"/>
  <c r="J178" i="2"/>
  <c r="J259" i="2"/>
  <c r="J63" i="2"/>
  <c r="J316" i="2"/>
  <c r="J213" i="2"/>
  <c r="J56" i="2"/>
  <c r="J20" i="2"/>
  <c r="J377" i="2"/>
  <c r="J515" i="2"/>
  <c r="J413" i="2"/>
  <c r="J634" i="2"/>
  <c r="J392" i="2"/>
  <c r="J43" i="2"/>
  <c r="J447" i="2"/>
  <c r="J326" i="2"/>
  <c r="J451" i="2"/>
  <c r="J32" i="2"/>
  <c r="J435" i="2"/>
  <c r="J410" i="2"/>
  <c r="J51" i="2"/>
  <c r="J689" i="2"/>
  <c r="J34" i="2"/>
  <c r="J572" i="2"/>
  <c r="J358" i="2"/>
  <c r="J493" i="2"/>
  <c r="J604" i="2"/>
  <c r="J554" i="2"/>
  <c r="J415" i="2"/>
  <c r="J94" i="2"/>
  <c r="J349" i="2"/>
  <c r="J537" i="2"/>
  <c r="J431" i="2"/>
  <c r="J295" i="2"/>
  <c r="J559" i="2"/>
  <c r="J157" i="2"/>
  <c r="J718" i="2"/>
  <c r="J328" i="2"/>
  <c r="J496" i="2"/>
  <c r="J605" i="2"/>
  <c r="J726" i="2"/>
  <c r="J3" i="2"/>
  <c r="J240" i="2"/>
  <c r="J369" i="2"/>
  <c r="J8" i="2"/>
  <c r="J465" i="2"/>
  <c r="J495" i="2"/>
  <c r="J264" i="2"/>
  <c r="J381" i="2"/>
  <c r="J606" i="2"/>
  <c r="J261" i="2"/>
  <c r="J42" i="2"/>
  <c r="J87" i="2"/>
  <c r="J180" i="2"/>
  <c r="J123" i="2"/>
  <c r="J97" i="2"/>
  <c r="J150" i="2"/>
  <c r="J386" i="2"/>
  <c r="J528" i="2"/>
  <c r="J533" i="2"/>
  <c r="J206" i="2"/>
  <c r="J164" i="2"/>
  <c r="J214" i="2"/>
  <c r="J318" i="2"/>
  <c r="J457" i="2"/>
  <c r="J475" i="2"/>
  <c r="J58" i="2"/>
  <c r="J400" i="2"/>
  <c r="J173" i="2"/>
  <c r="J521" i="2"/>
  <c r="J16" i="2"/>
  <c r="J29" i="2"/>
  <c r="J715" i="2"/>
  <c r="J478" i="2"/>
  <c r="J660" i="2"/>
  <c r="J446" i="2"/>
  <c r="J644" i="2"/>
  <c r="J306" i="2"/>
  <c r="J443" i="2"/>
  <c r="J324" i="2"/>
  <c r="J46" i="2"/>
  <c r="J88" i="2"/>
  <c r="J160" i="2"/>
  <c r="J601" i="2"/>
  <c r="J704" i="2"/>
  <c r="J714" i="2"/>
  <c r="J17" i="2"/>
  <c r="J75" i="2"/>
  <c r="J114" i="2"/>
  <c r="J251" i="2"/>
  <c r="J603" i="2"/>
  <c r="J384" i="2"/>
  <c r="J15" i="2"/>
  <c r="J146" i="2"/>
  <c r="J147" i="2"/>
  <c r="J342" i="2"/>
  <c r="J18" i="2"/>
  <c r="J621" i="2"/>
  <c r="J616" i="2"/>
  <c r="J681" i="2"/>
  <c r="J26" i="2"/>
  <c r="J241" i="2"/>
  <c r="J424" i="2"/>
  <c r="J95" i="2"/>
  <c r="J519" i="2"/>
  <c r="J351" i="2"/>
  <c r="J111" i="2"/>
  <c r="J272" i="2"/>
  <c r="J198" i="2"/>
  <c r="J21" i="2"/>
  <c r="J414" i="2"/>
  <c r="J576" i="2"/>
  <c r="J509" i="2"/>
  <c r="J696" i="2"/>
  <c r="J329" i="2"/>
  <c r="J480" i="2"/>
  <c r="J591" i="2"/>
  <c r="J421" i="2"/>
  <c r="J106" i="2"/>
  <c r="J293" i="2"/>
  <c r="J508" i="2"/>
  <c r="J501" i="2"/>
  <c r="J176" i="2"/>
  <c r="J124" i="2"/>
  <c r="J163" i="2"/>
  <c r="J379" i="2"/>
  <c r="J117" i="2"/>
  <c r="J655" i="2"/>
  <c r="J706" i="2"/>
  <c r="J92" i="2"/>
  <c r="J595" i="2"/>
  <c r="J297" i="2"/>
  <c r="J556" i="2"/>
  <c r="J281" i="2"/>
  <c r="J258" i="2"/>
  <c r="J116" i="2"/>
  <c r="J298" i="2"/>
  <c r="J408" i="2"/>
  <c r="J84" i="2"/>
  <c r="J580" i="2"/>
  <c r="J327" i="2"/>
  <c r="J444" i="2"/>
  <c r="J74" i="2"/>
  <c r="J589" i="2"/>
  <c r="J420" i="2"/>
  <c r="J574" i="2"/>
  <c r="J174" i="2"/>
  <c r="J687" i="2"/>
  <c r="J337" i="2"/>
  <c r="J242" i="2"/>
  <c r="J64" i="2"/>
  <c r="J25" i="2"/>
  <c r="J208" i="2"/>
  <c r="J65" i="2"/>
  <c r="J494" i="2"/>
  <c r="J406" i="2"/>
  <c r="J270" i="2"/>
  <c r="J461" i="2"/>
  <c r="J27" i="2"/>
  <c r="J155" i="2"/>
  <c r="J313" i="2"/>
  <c r="J96" i="2"/>
  <c r="J336" i="2"/>
  <c r="J85" i="2"/>
  <c r="J347" i="2"/>
  <c r="J99" i="2"/>
  <c r="J12" i="2"/>
  <c r="J665" i="2"/>
  <c r="J675" i="2"/>
  <c r="J159" i="2"/>
  <c r="J452" i="2"/>
  <c r="J432" i="2"/>
  <c r="J226" i="2"/>
  <c r="J534" i="2"/>
  <c r="J698" i="2"/>
  <c r="J255" i="2"/>
  <c r="J4" i="2"/>
  <c r="J370" i="2"/>
  <c r="J294" i="2"/>
  <c r="J562" i="2"/>
  <c r="J210" i="2"/>
  <c r="J184" i="2"/>
  <c r="J573" i="2"/>
  <c r="J653" i="2"/>
  <c r="J548" i="2"/>
  <c r="J266" i="2"/>
  <c r="J207" i="2"/>
  <c r="J440" i="2"/>
  <c r="J581" i="2"/>
  <c r="J397" i="2"/>
  <c r="J186" i="2"/>
  <c r="J277" i="2"/>
  <c r="J563" i="2"/>
  <c r="J345" i="2"/>
  <c r="J36" i="2"/>
  <c r="J438" i="2"/>
  <c r="J555" i="2"/>
  <c r="J404" i="2"/>
  <c r="J76" i="2"/>
  <c r="J550" i="2"/>
  <c r="J544" i="2"/>
  <c r="J14" i="2"/>
  <c r="J721" i="2"/>
  <c r="J165" i="2"/>
  <c r="J78" i="2"/>
  <c r="J333" i="2"/>
  <c r="J237" i="2"/>
  <c r="J273" i="2"/>
  <c r="J722" i="2"/>
  <c r="J229" i="2"/>
  <c r="J319" i="2"/>
  <c r="J522" i="2"/>
  <c r="J57" i="2"/>
  <c r="J658" i="2"/>
  <c r="J542" i="2"/>
  <c r="J540" i="2"/>
  <c r="J498" i="2"/>
  <c r="J307" i="2"/>
  <c r="J343" i="2"/>
  <c r="J577" i="2"/>
  <c r="J59" i="2"/>
  <c r="J484" i="2"/>
  <c r="J344" i="2"/>
  <c r="J482" i="2"/>
  <c r="J233" i="2"/>
  <c r="J503" i="2"/>
  <c r="J292" i="2"/>
  <c r="J676" i="2"/>
  <c r="J317" i="2"/>
  <c r="J363" i="2"/>
  <c r="J647" i="2"/>
  <c r="J724" i="2"/>
  <c r="J449" i="2"/>
  <c r="J541" i="2"/>
  <c r="J685" i="2"/>
  <c r="J148" i="2"/>
  <c r="J219" i="2"/>
  <c r="J321" i="2"/>
  <c r="J279" i="2"/>
  <c r="J230" i="2"/>
  <c r="J436" i="2"/>
  <c r="J221" i="2"/>
  <c r="J497" i="2"/>
  <c r="J268" i="2"/>
  <c r="J120" i="2"/>
  <c r="J646" i="2"/>
  <c r="J411" i="2"/>
  <c r="J311" i="2"/>
  <c r="J301" i="2"/>
  <c r="J244" i="2"/>
  <c r="J709" i="2"/>
  <c r="J712" i="2"/>
  <c r="J348" i="2"/>
  <c r="J388" i="2"/>
  <c r="J28" i="2"/>
  <c r="J185" i="2"/>
  <c r="J238" i="2"/>
  <c r="J37" i="2"/>
  <c r="J474" i="2"/>
  <c r="J586" i="2"/>
  <c r="J378" i="2"/>
  <c r="J246" i="2"/>
  <c r="J645" i="2"/>
  <c r="J530" i="2"/>
  <c r="J212" i="2"/>
  <c r="J472" i="2"/>
  <c r="J688" i="2"/>
  <c r="J209" i="2"/>
  <c r="J539" i="2"/>
  <c r="J407" i="2"/>
  <c r="J425" i="2"/>
  <c r="J356" i="2"/>
  <c r="J656" i="2"/>
  <c r="J546" i="2"/>
  <c r="J613" i="2"/>
  <c r="J44" i="2"/>
  <c r="J320" i="2"/>
  <c r="J599" i="2"/>
  <c r="J620" i="2"/>
  <c r="J568" i="2"/>
  <c r="J671" i="2"/>
  <c r="J339" i="2"/>
  <c r="J257" i="2"/>
  <c r="J491" i="2"/>
  <c r="J47" i="2"/>
  <c r="J670" i="2"/>
  <c r="J629" i="2"/>
  <c r="J71" i="2"/>
  <c r="J299" i="2"/>
  <c r="J218" i="2"/>
  <c r="J23" i="2"/>
  <c r="J182" i="2"/>
  <c r="J483" i="2"/>
  <c r="J651" i="2"/>
  <c r="J354" i="2"/>
  <c r="J507" i="2"/>
  <c r="J426" i="2"/>
  <c r="J334" i="2"/>
  <c r="J673" i="2"/>
  <c r="J643" i="2"/>
  <c r="J578" i="2"/>
  <c r="J596" i="2"/>
  <c r="J290" i="2"/>
  <c r="J54" i="2"/>
  <c r="J371" i="2"/>
  <c r="J30" i="2"/>
  <c r="J79" i="2"/>
  <c r="J228" i="2"/>
  <c r="J140" i="2"/>
  <c r="J364" i="2"/>
  <c r="J93" i="2"/>
  <c r="J592" i="2"/>
  <c r="J222" i="2"/>
  <c r="J13" i="2"/>
  <c r="J196" i="2"/>
  <c r="J450" i="2"/>
  <c r="J518" i="2"/>
  <c r="J649" i="2"/>
  <c r="J703" i="2"/>
  <c r="J659" i="2"/>
  <c r="J256" i="2"/>
  <c r="J310" i="2"/>
  <c r="J249" i="2"/>
  <c r="J372" i="2"/>
  <c r="J690" i="2"/>
  <c r="J710" i="2"/>
  <c r="J69" i="2"/>
  <c r="J112" i="2"/>
  <c r="J263" i="2"/>
  <c r="J423" i="2"/>
  <c r="J682" i="2"/>
  <c r="J531" i="2"/>
  <c r="J89" i="2"/>
  <c r="J202" i="2"/>
  <c r="J520" i="2"/>
  <c r="J271" i="2"/>
  <c r="J199" i="2"/>
  <c r="J485" i="2"/>
  <c r="J60" i="2"/>
  <c r="J192" i="2"/>
  <c r="J110" i="2"/>
  <c r="J597" i="2"/>
  <c r="J409" i="2"/>
  <c r="J245" i="2"/>
  <c r="J723" i="2"/>
  <c r="J350" i="2"/>
  <c r="J122" i="2"/>
  <c r="J585" i="2"/>
  <c r="J234" i="2"/>
  <c r="J265" i="2"/>
  <c r="J340" i="2"/>
  <c r="J624" i="2"/>
  <c r="J627" i="2"/>
  <c r="J119" i="2"/>
  <c r="J366" i="2"/>
  <c r="J154" i="2"/>
  <c r="J280" i="2"/>
  <c r="J49" i="2"/>
  <c r="J360" i="2"/>
  <c r="J707" i="2"/>
  <c r="J102" i="2"/>
  <c r="J191" i="2"/>
  <c r="J130" i="2"/>
  <c r="J250" i="2"/>
  <c r="J314" i="2"/>
  <c r="J422" i="2"/>
  <c r="J462" i="2"/>
  <c r="J179" i="2"/>
  <c r="J203" i="2"/>
  <c r="J398" i="2"/>
  <c r="J427" i="2"/>
  <c r="J115" i="2"/>
  <c r="J610" i="2"/>
  <c r="J630" i="2"/>
  <c r="J190" i="2"/>
  <c r="J38" i="2"/>
  <c r="J691" i="2"/>
  <c r="J204" i="2"/>
  <c r="J526" i="2"/>
  <c r="J126" i="2"/>
  <c r="J248" i="2"/>
  <c r="J638" i="2"/>
  <c r="J284" i="2"/>
  <c r="J598" i="2"/>
  <c r="J623" i="2"/>
  <c r="J109" i="2"/>
  <c r="J672" i="2"/>
  <c r="J235" i="2"/>
  <c r="J654" i="2"/>
  <c r="J652" i="2"/>
  <c r="J635" i="2"/>
  <c r="J476" i="2"/>
  <c r="J243" i="2"/>
  <c r="J524" i="2"/>
  <c r="J567" i="2"/>
  <c r="J454" i="2"/>
  <c r="J286" i="2"/>
  <c r="J486" i="2"/>
  <c r="J441" i="2"/>
  <c r="J216" i="2"/>
  <c r="J583" i="2"/>
  <c r="J346" i="2"/>
  <c r="J587" i="2"/>
  <c r="J430" i="2"/>
  <c r="J121" i="2"/>
  <c r="J325" i="2"/>
  <c r="J442" i="2"/>
  <c r="J529" i="2"/>
  <c r="J341" i="2"/>
  <c r="J403" i="2"/>
  <c r="J90" i="2"/>
  <c r="J492" i="2"/>
  <c r="J536" i="2"/>
  <c r="J667" i="2"/>
  <c r="J487" i="2"/>
  <c r="J141" i="2"/>
  <c r="J560" i="2"/>
  <c r="J683" i="2"/>
  <c r="J283" i="2"/>
  <c r="J535" i="2"/>
  <c r="J517" i="2"/>
  <c r="J516" i="2"/>
  <c r="J640" i="2"/>
  <c r="J479" i="2"/>
  <c r="J262" i="2"/>
  <c r="J513" i="2"/>
  <c r="J695" i="2"/>
  <c r="J300" i="2"/>
  <c r="J481" i="2"/>
  <c r="J677" i="2"/>
  <c r="J376" i="2"/>
  <c r="J488" i="2"/>
  <c r="J239" i="2"/>
  <c r="J514" i="2"/>
  <c r="J132" i="2"/>
  <c r="J98" i="2"/>
  <c r="J396" i="2"/>
  <c r="J253" i="2"/>
  <c r="J352" i="2"/>
  <c r="J355" i="2"/>
  <c r="J433" i="2"/>
  <c r="J527" i="2"/>
  <c r="J626" i="2"/>
  <c r="J276" i="2"/>
  <c r="J545" i="2"/>
  <c r="J631" i="2"/>
  <c r="J686" i="2"/>
  <c r="J557" i="2"/>
  <c r="J641" i="2"/>
  <c r="J664" i="2"/>
  <c r="J642" i="2"/>
  <c r="J552" i="2"/>
  <c r="J387" i="2"/>
  <c r="J711" i="2"/>
  <c r="J428" i="2"/>
  <c r="J463" i="2"/>
  <c r="J700" i="2"/>
  <c r="J622" i="2"/>
  <c r="J674" i="2"/>
  <c r="J663" i="2"/>
  <c r="J584" i="2"/>
  <c r="J697" i="2"/>
  <c r="J611" i="2"/>
  <c r="J565" i="2"/>
  <c r="J669" i="2"/>
  <c r="J467" i="2"/>
  <c r="J684" i="2"/>
  <c r="J637" i="2"/>
  <c r="J227" i="2"/>
  <c r="J617" i="2"/>
  <c r="J511" i="2"/>
  <c r="J543" i="2"/>
  <c r="J373" i="2"/>
  <c r="J532" i="2"/>
  <c r="J391" i="2"/>
  <c r="J636" i="2"/>
  <c r="J390" i="2"/>
  <c r="J618" i="2"/>
  <c r="J434" i="2"/>
  <c r="J600" i="2"/>
  <c r="J719" i="2"/>
  <c r="J666" i="2"/>
  <c r="J701" i="2"/>
  <c r="J716" i="2"/>
  <c r="J694" i="2"/>
  <c r="J725" i="2"/>
  <c r="H469" i="2"/>
  <c r="H612" i="2"/>
  <c r="H2" i="2"/>
  <c r="H3" i="2"/>
  <c r="H10" i="2"/>
  <c r="H19" i="2"/>
  <c r="H21" i="2"/>
  <c r="H632" i="2"/>
  <c r="H693" i="2"/>
  <c r="H566" i="2"/>
  <c r="H332" i="2"/>
  <c r="H650" i="2"/>
  <c r="H389" i="2"/>
  <c r="H380" i="2"/>
  <c r="H561" i="2"/>
  <c r="H175" i="2"/>
  <c r="H14" i="2"/>
  <c r="H308" i="2"/>
  <c r="H215" i="2"/>
  <c r="H187" i="2"/>
  <c r="H6" i="2"/>
  <c r="H692" i="2"/>
  <c r="H37" i="2"/>
  <c r="H26" i="2"/>
  <c r="H5" i="2"/>
  <c r="H27" i="2"/>
  <c r="H322" i="2"/>
  <c r="H11" i="2"/>
  <c r="H499" i="2"/>
  <c r="H9" i="2"/>
  <c r="H8" i="2"/>
  <c r="H705" i="2"/>
  <c r="H7" i="2"/>
  <c r="H29" i="2"/>
  <c r="H619" i="2"/>
  <c r="H25" i="2"/>
  <c r="H18" i="2"/>
  <c r="H43" i="2"/>
  <c r="H201" i="2"/>
  <c r="H615" i="2"/>
  <c r="H16" i="2"/>
  <c r="H55" i="2"/>
  <c r="H13" i="2"/>
  <c r="H50" i="2"/>
  <c r="H54" i="2"/>
  <c r="H17" i="2"/>
  <c r="H12" i="2"/>
  <c r="H20" i="2"/>
  <c r="H33" i="2"/>
  <c r="H28" i="2"/>
  <c r="H47" i="2"/>
  <c r="H107" i="2"/>
  <c r="H23" i="2"/>
  <c r="H22" i="2"/>
  <c r="H166" i="2"/>
  <c r="H116" i="2"/>
  <c r="H73" i="2"/>
  <c r="H103" i="2"/>
  <c r="H570" i="2"/>
  <c r="H668" i="2"/>
  <c r="H135" i="2"/>
  <c r="H312" i="2"/>
  <c r="H128" i="2"/>
  <c r="H89" i="2"/>
  <c r="H30" i="2"/>
  <c r="H416" i="2"/>
  <c r="H24" i="2"/>
  <c r="H31" i="2"/>
  <c r="H38" i="2"/>
  <c r="H91" i="2"/>
  <c r="H569" i="2"/>
  <c r="H593" i="2"/>
  <c r="H708" i="2"/>
  <c r="H32" i="2"/>
  <c r="H158" i="2"/>
  <c r="H74" i="2"/>
  <c r="H100" i="2"/>
  <c r="H39" i="2"/>
  <c r="H49" i="2"/>
  <c r="H558" i="2"/>
  <c r="H75" i="2"/>
  <c r="H40" i="2"/>
  <c r="H51" i="2"/>
  <c r="H143" i="2"/>
  <c r="H44" i="2"/>
  <c r="H35" i="2"/>
  <c r="H466" i="2"/>
  <c r="H34" i="2"/>
  <c r="H81" i="2"/>
  <c r="H57" i="2"/>
  <c r="H224" i="2"/>
  <c r="H64" i="2"/>
  <c r="H67" i="2"/>
  <c r="H65" i="2"/>
  <c r="H590" i="2"/>
  <c r="H45" i="2"/>
  <c r="H275" i="2"/>
  <c r="H183" i="2"/>
  <c r="H46" i="2"/>
  <c r="H42" i="2"/>
  <c r="H66" i="2"/>
  <c r="H71" i="2"/>
  <c r="H82" i="2"/>
  <c r="H289" i="2"/>
  <c r="H53" i="2"/>
  <c r="H60" i="2"/>
  <c r="H85" i="2"/>
  <c r="H502" i="2"/>
  <c r="H79" i="2"/>
  <c r="H132" i="2"/>
  <c r="H112" i="2"/>
  <c r="H59" i="2"/>
  <c r="H58" i="2"/>
  <c r="H564" i="2"/>
  <c r="H118" i="2"/>
  <c r="H98" i="2"/>
  <c r="H225" i="2"/>
  <c r="H56" i="2"/>
  <c r="H77" i="2"/>
  <c r="H84" i="2"/>
  <c r="H361" i="2"/>
  <c r="H374" i="2"/>
  <c r="H76" i="2"/>
  <c r="H359" i="2"/>
  <c r="H69" i="2"/>
  <c r="H62" i="2"/>
  <c r="H399" i="2"/>
  <c r="H94" i="2"/>
  <c r="H104" i="2"/>
  <c r="H61" i="2"/>
  <c r="H115" i="2"/>
  <c r="H468" i="2"/>
  <c r="H547" i="2"/>
  <c r="H713" i="2"/>
  <c r="H68" i="2"/>
  <c r="H86" i="2"/>
  <c r="H153" i="2"/>
  <c r="H78" i="2"/>
  <c r="H92" i="2"/>
  <c r="H140" i="2"/>
  <c r="H137" i="2"/>
  <c r="H108" i="2"/>
  <c r="H80" i="2"/>
  <c r="H130" i="2"/>
  <c r="H119" i="2"/>
  <c r="H382" i="2"/>
  <c r="H70" i="2"/>
  <c r="H105" i="2"/>
  <c r="H83" i="2"/>
  <c r="H123" i="2"/>
  <c r="H90" i="2"/>
  <c r="H155" i="2"/>
  <c r="H156" i="2"/>
  <c r="H41" i="2"/>
  <c r="H720" i="2"/>
  <c r="H459" i="2"/>
  <c r="H174" i="2"/>
  <c r="H510" i="2"/>
  <c r="H99" i="2"/>
  <c r="H628" i="2"/>
  <c r="H121" i="2"/>
  <c r="H96" i="2"/>
  <c r="H114" i="2"/>
  <c r="H97" i="2"/>
  <c r="H117" i="2"/>
  <c r="H639" i="2"/>
  <c r="H111" i="2"/>
  <c r="H110" i="2"/>
  <c r="H129" i="2"/>
  <c r="H109" i="2"/>
  <c r="H551" i="2"/>
  <c r="H136" i="2"/>
  <c r="H133" i="2"/>
  <c r="H122" i="2"/>
  <c r="H88" i="2"/>
  <c r="H159" i="2"/>
  <c r="H678" i="2"/>
  <c r="H124" i="2"/>
  <c r="H608" i="2"/>
  <c r="H192" i="2"/>
  <c r="H144" i="2"/>
  <c r="H609" i="2"/>
  <c r="H657" i="2"/>
  <c r="H52" i="2"/>
  <c r="H113" i="2"/>
  <c r="H142" i="2"/>
  <c r="H101" i="2"/>
  <c r="H148" i="2"/>
  <c r="H120" i="2"/>
  <c r="H171" i="2"/>
  <c r="H150" i="2"/>
  <c r="H614" i="2"/>
  <c r="H190" i="2"/>
  <c r="H106" i="2"/>
  <c r="H699" i="2"/>
  <c r="H139" i="2"/>
  <c r="H127" i="2"/>
  <c r="H72" i="2"/>
  <c r="H134" i="2"/>
  <c r="H179" i="2"/>
  <c r="H470" i="2"/>
  <c r="H138" i="2"/>
  <c r="H212" i="2"/>
  <c r="H125" i="2"/>
  <c r="H151" i="2"/>
  <c r="H455" i="2"/>
  <c r="H131" i="2"/>
  <c r="H456" i="2"/>
  <c r="H141" i="2"/>
  <c r="H207" i="2"/>
  <c r="H163" i="2"/>
  <c r="H154" i="2"/>
  <c r="H702" i="2"/>
  <c r="H149" i="2"/>
  <c r="H195" i="2"/>
  <c r="H48" i="2"/>
  <c r="H571" i="2"/>
  <c r="H500" i="2"/>
  <c r="H146" i="2"/>
  <c r="H234" i="2"/>
  <c r="H170" i="2"/>
  <c r="H221" i="2"/>
  <c r="H679" i="2"/>
  <c r="H274" i="2"/>
  <c r="H523" i="2"/>
  <c r="H602" i="2"/>
  <c r="H263" i="2"/>
  <c r="H162" i="2"/>
  <c r="H538" i="2"/>
  <c r="H168" i="2"/>
  <c r="H173" i="2"/>
  <c r="H157" i="2"/>
  <c r="H282" i="2"/>
  <c r="H255" i="2"/>
  <c r="H401" i="2"/>
  <c r="H182" i="2"/>
  <c r="H335" i="2"/>
  <c r="H178" i="2"/>
  <c r="H717" i="2"/>
  <c r="H648" i="2"/>
  <c r="H243" i="2"/>
  <c r="H161" i="2"/>
  <c r="H63" i="2"/>
  <c r="H235" i="2"/>
  <c r="H145" i="2"/>
  <c r="H169" i="2"/>
  <c r="H259" i="2"/>
  <c r="H377" i="2"/>
  <c r="H181" i="2"/>
  <c r="H319" i="2"/>
  <c r="H634" i="2"/>
  <c r="H152" i="2"/>
  <c r="H164" i="2"/>
  <c r="H186" i="2"/>
  <c r="H326" i="2"/>
  <c r="H451" i="2"/>
  <c r="H176" i="2"/>
  <c r="H435" i="2"/>
  <c r="H280" i="2"/>
  <c r="H203" i="2"/>
  <c r="H689" i="2"/>
  <c r="H165" i="2"/>
  <c r="H205" i="2"/>
  <c r="H198" i="2"/>
  <c r="H160" i="2"/>
  <c r="H604" i="2"/>
  <c r="H554" i="2"/>
  <c r="H415" i="2"/>
  <c r="H220" i="2"/>
  <c r="H216" i="2"/>
  <c r="H300" i="2"/>
  <c r="H214" i="2"/>
  <c r="H295" i="2"/>
  <c r="H559" i="2"/>
  <c r="H229" i="2"/>
  <c r="H718" i="2"/>
  <c r="H256" i="2"/>
  <c r="H218" i="2"/>
  <c r="H605" i="2"/>
  <c r="H726" i="2"/>
  <c r="H244" i="2"/>
  <c r="H222" i="2"/>
  <c r="H200" i="2"/>
  <c r="H167" i="2"/>
  <c r="H465" i="2"/>
  <c r="H210" i="2"/>
  <c r="H228" i="2"/>
  <c r="H381" i="2"/>
  <c r="H606" i="2"/>
  <c r="H241" i="2"/>
  <c r="H172" i="2"/>
  <c r="H87" i="2"/>
  <c r="H231" i="2"/>
  <c r="H193" i="2"/>
  <c r="H260" i="2"/>
  <c r="H206" i="2"/>
  <c r="H239" i="2"/>
  <c r="H226" i="2"/>
  <c r="H533" i="2"/>
  <c r="H232" i="2"/>
  <c r="H177" i="2"/>
  <c r="H199" i="2"/>
  <c r="H238" i="2"/>
  <c r="H457" i="2"/>
  <c r="H475" i="2"/>
  <c r="H217" i="2"/>
  <c r="H180" i="2"/>
  <c r="H188" i="2"/>
  <c r="H521" i="2"/>
  <c r="H196" i="2"/>
  <c r="H194" i="2"/>
  <c r="H715" i="2"/>
  <c r="H254" i="2"/>
  <c r="H660" i="2"/>
  <c r="H446" i="2"/>
  <c r="H644" i="2"/>
  <c r="H208" i="2"/>
  <c r="H443" i="2"/>
  <c r="H253" i="2"/>
  <c r="H209" i="2"/>
  <c r="H264" i="2"/>
  <c r="H197" i="2"/>
  <c r="H227" i="2"/>
  <c r="H704" i="2"/>
  <c r="H714" i="2"/>
  <c r="H305" i="2"/>
  <c r="H301" i="2"/>
  <c r="H249" i="2"/>
  <c r="H277" i="2"/>
  <c r="H211" i="2"/>
  <c r="H384" i="2"/>
  <c r="H15" i="2"/>
  <c r="H213" i="2"/>
  <c r="H147" i="2"/>
  <c r="H292" i="2"/>
  <c r="H262" i="2"/>
  <c r="H621" i="2"/>
  <c r="H616" i="2"/>
  <c r="H681" i="2"/>
  <c r="H329" i="2"/>
  <c r="H233" i="2"/>
  <c r="H250" i="2"/>
  <c r="H95" i="2"/>
  <c r="H240" i="2"/>
  <c r="H311" i="2"/>
  <c r="H230" i="2"/>
  <c r="H272" i="2"/>
  <c r="H204" i="2"/>
  <c r="H202" i="2"/>
  <c r="H189" i="2"/>
  <c r="H251" i="2"/>
  <c r="H298" i="2"/>
  <c r="H696" i="2"/>
  <c r="H371" i="2"/>
  <c r="H297" i="2"/>
  <c r="H328" i="2"/>
  <c r="H223" i="2"/>
  <c r="H320" i="2"/>
  <c r="H268" i="2"/>
  <c r="H508" i="2"/>
  <c r="H340" i="2"/>
  <c r="H248" i="2"/>
  <c r="H279" i="2"/>
  <c r="H246" i="2"/>
  <c r="H333" i="2"/>
  <c r="H252" i="2"/>
  <c r="H655" i="2"/>
  <c r="H706" i="2"/>
  <c r="H236" i="2"/>
  <c r="H349" i="2"/>
  <c r="H307" i="2"/>
  <c r="H556" i="2"/>
  <c r="H281" i="2"/>
  <c r="H258" i="2"/>
  <c r="H245" i="2"/>
  <c r="H453" i="2"/>
  <c r="H283" i="2"/>
  <c r="H317" i="2"/>
  <c r="H580" i="2"/>
  <c r="H294" i="2"/>
  <c r="H444" i="2"/>
  <c r="H285" i="2"/>
  <c r="H589" i="2"/>
  <c r="H267" i="2"/>
  <c r="H574" i="2"/>
  <c r="H261" i="2"/>
  <c r="H687" i="2"/>
  <c r="H288" i="2"/>
  <c r="H242" i="2"/>
  <c r="H309" i="2"/>
  <c r="H247" i="2"/>
  <c r="H315" i="2"/>
  <c r="H324" i="2"/>
  <c r="H330" i="2"/>
  <c r="H287" i="2"/>
  <c r="H270" i="2"/>
  <c r="H363" i="2"/>
  <c r="H348" i="2"/>
  <c r="H278" i="2"/>
  <c r="H313" i="2"/>
  <c r="H291" i="2"/>
  <c r="H286" i="2"/>
  <c r="H265" i="2"/>
  <c r="H334" i="2"/>
  <c r="H310" i="2"/>
  <c r="H411" i="2"/>
  <c r="H665" i="2"/>
  <c r="H675" i="2"/>
  <c r="H273" i="2"/>
  <c r="H484" i="2"/>
  <c r="H304" i="2"/>
  <c r="H327" i="2"/>
  <c r="H534" i="2"/>
  <c r="H698" i="2"/>
  <c r="H293" i="2"/>
  <c r="H4" i="2"/>
  <c r="H370" i="2"/>
  <c r="H395" i="2"/>
  <c r="H372" i="2"/>
  <c r="H276" i="2"/>
  <c r="H184" i="2"/>
  <c r="H400" i="2"/>
  <c r="H653" i="2"/>
  <c r="H413" i="2"/>
  <c r="H266" i="2"/>
  <c r="H325" i="2"/>
  <c r="H440" i="2"/>
  <c r="H296" i="2"/>
  <c r="H323" i="2"/>
  <c r="H379" i="2"/>
  <c r="H302" i="2"/>
  <c r="H269" i="2"/>
  <c r="H314" i="2"/>
  <c r="H36" i="2"/>
  <c r="H438" i="2"/>
  <c r="H555" i="2"/>
  <c r="H404" i="2"/>
  <c r="H316" i="2"/>
  <c r="H550" i="2"/>
  <c r="H331" i="2"/>
  <c r="H355" i="2"/>
  <c r="H721" i="2"/>
  <c r="H367" i="2"/>
  <c r="H303" i="2"/>
  <c r="H402" i="2"/>
  <c r="H237" i="2"/>
  <c r="H385" i="2"/>
  <c r="H722" i="2"/>
  <c r="H318" i="2"/>
  <c r="H478" i="2"/>
  <c r="H373" i="2"/>
  <c r="H365" i="2"/>
  <c r="H658" i="2"/>
  <c r="H350" i="2"/>
  <c r="H392" i="2"/>
  <c r="H498" i="2"/>
  <c r="H369" i="2"/>
  <c r="H343" i="2"/>
  <c r="H437" i="2"/>
  <c r="H368" i="2"/>
  <c r="H442" i="2"/>
  <c r="H344" i="2"/>
  <c r="H482" i="2"/>
  <c r="H345" i="2"/>
  <c r="H405" i="2"/>
  <c r="H428" i="2"/>
  <c r="H676" i="2"/>
  <c r="H426" i="2"/>
  <c r="H396" i="2"/>
  <c r="H647" i="2"/>
  <c r="H724" i="2"/>
  <c r="H449" i="2"/>
  <c r="H337" i="2"/>
  <c r="H685" i="2"/>
  <c r="H366" i="2"/>
  <c r="H219" i="2"/>
  <c r="H321" i="2"/>
  <c r="H448" i="2"/>
  <c r="H390" i="2"/>
  <c r="H353" i="2"/>
  <c r="H347" i="2"/>
  <c r="H497" i="2"/>
  <c r="H306" i="2"/>
  <c r="H394" i="2"/>
  <c r="H646" i="2"/>
  <c r="H358" i="2"/>
  <c r="H412" i="2"/>
  <c r="H362" i="2"/>
  <c r="H336" i="2"/>
  <c r="H709" i="2"/>
  <c r="H712" i="2"/>
  <c r="H351" i="2"/>
  <c r="H388" i="2"/>
  <c r="H339" i="2"/>
  <c r="H185" i="2"/>
  <c r="H454" i="2"/>
  <c r="H407" i="2"/>
  <c r="H342" i="2"/>
  <c r="H406" i="2"/>
  <c r="H378" i="2"/>
  <c r="H422" i="2"/>
  <c r="H645" i="2"/>
  <c r="H360" i="2"/>
  <c r="H338" i="2"/>
  <c r="H472" i="2"/>
  <c r="H688" i="2"/>
  <c r="H424" i="2"/>
  <c r="H423" i="2"/>
  <c r="H391" i="2"/>
  <c r="H421" i="2"/>
  <c r="H356" i="2"/>
  <c r="H656" i="2"/>
  <c r="H341" i="2"/>
  <c r="H613" i="2"/>
  <c r="H375" i="2"/>
  <c r="H386" i="2"/>
  <c r="H408" i="2"/>
  <c r="H620" i="2"/>
  <c r="H419" i="2"/>
  <c r="H671" i="2"/>
  <c r="H540" i="2"/>
  <c r="H257" i="2"/>
  <c r="H491" i="2"/>
  <c r="H458" i="2"/>
  <c r="H670" i="2"/>
  <c r="H629" i="2"/>
  <c r="H501" i="2"/>
  <c r="H299" i="2"/>
  <c r="H383" i="2"/>
  <c r="H460" i="2"/>
  <c r="H483" i="2"/>
  <c r="H357" i="2"/>
  <c r="H651" i="2"/>
  <c r="H420" i="2"/>
  <c r="H507" i="2"/>
  <c r="H417" i="2"/>
  <c r="H481" i="2"/>
  <c r="H673" i="2"/>
  <c r="H643" i="2"/>
  <c r="H578" i="2"/>
  <c r="H596" i="2"/>
  <c r="H290" i="2"/>
  <c r="H418" i="2"/>
  <c r="H447" i="2"/>
  <c r="H397" i="2"/>
  <c r="H354" i="2"/>
  <c r="H432" i="2"/>
  <c r="H445" i="2"/>
  <c r="H364" i="2"/>
  <c r="H93" i="2"/>
  <c r="H592" i="2"/>
  <c r="H486" i="2"/>
  <c r="H473" i="2"/>
  <c r="H525" i="2"/>
  <c r="H450" i="2"/>
  <c r="H518" i="2"/>
  <c r="H649" i="2"/>
  <c r="H703" i="2"/>
  <c r="H659" i="2"/>
  <c r="H506" i="2"/>
  <c r="H479" i="2"/>
  <c r="H398" i="2"/>
  <c r="H471" i="2"/>
  <c r="H690" i="2"/>
  <c r="H710" i="2"/>
  <c r="H509" i="2"/>
  <c r="H393" i="2"/>
  <c r="H548" i="2"/>
  <c r="H452" i="2"/>
  <c r="H682" i="2"/>
  <c r="H531" i="2"/>
  <c r="H496" i="2"/>
  <c r="H429" i="2"/>
  <c r="H520" i="2"/>
  <c r="H271" i="2"/>
  <c r="H425" i="2"/>
  <c r="H485" i="2"/>
  <c r="H480" i="2"/>
  <c r="H511" i="2"/>
  <c r="H505" i="2"/>
  <c r="H597" i="2"/>
  <c r="H409" i="2"/>
  <c r="H515" i="2"/>
  <c r="H723" i="2"/>
  <c r="H477" i="2"/>
  <c r="H522" i="2"/>
  <c r="H585" i="2"/>
  <c r="H431" i="2"/>
  <c r="H519" i="2"/>
  <c r="H414" i="2"/>
  <c r="H624" i="2"/>
  <c r="H627" i="2"/>
  <c r="H495" i="2"/>
  <c r="H436" i="2"/>
  <c r="H535" i="2"/>
  <c r="H433" i="2"/>
  <c r="H387" i="2"/>
  <c r="H490" i="2"/>
  <c r="H707" i="2"/>
  <c r="H102" i="2"/>
  <c r="H191" i="2"/>
  <c r="H410" i="2"/>
  <c r="H539" i="2"/>
  <c r="H542" i="2"/>
  <c r="H577" i="2"/>
  <c r="H462" i="2"/>
  <c r="H461" i="2"/>
  <c r="H530" i="2"/>
  <c r="H529" i="2"/>
  <c r="H427" i="2"/>
  <c r="H512" i="2"/>
  <c r="H610" i="2"/>
  <c r="H630" i="2"/>
  <c r="H595" i="2"/>
  <c r="H541" i="2"/>
  <c r="H691" i="2"/>
  <c r="H546" i="2"/>
  <c r="H526" i="2"/>
  <c r="H126" i="2"/>
  <c r="H549" i="2"/>
  <c r="H575" i="2"/>
  <c r="H284" i="2"/>
  <c r="H579" i="2"/>
  <c r="H623" i="2"/>
  <c r="H464" i="2"/>
  <c r="H672" i="2"/>
  <c r="H572" i="2"/>
  <c r="H562" i="2"/>
  <c r="H553" i="2"/>
  <c r="H568" i="2"/>
  <c r="H441" i="2"/>
  <c r="H599" i="2"/>
  <c r="H524" i="2"/>
  <c r="H591" i="2"/>
  <c r="H474" i="2"/>
  <c r="H439" i="2"/>
  <c r="H567" i="2"/>
  <c r="H467" i="2"/>
  <c r="H476" i="2"/>
  <c r="H583" i="2"/>
  <c r="H346" i="2"/>
  <c r="H504" i="2"/>
  <c r="H430" i="2"/>
  <c r="H582" i="2"/>
  <c r="H489" i="2"/>
  <c r="H493" i="2"/>
  <c r="H586" i="2"/>
  <c r="H611" i="2"/>
  <c r="H403" i="2"/>
  <c r="H576" i="2"/>
  <c r="H492" i="2"/>
  <c r="H536" i="2"/>
  <c r="H667" i="2"/>
  <c r="H487" i="2"/>
  <c r="H527" i="2"/>
  <c r="H603" i="2"/>
  <c r="H683" i="2"/>
  <c r="H494" i="2"/>
  <c r="H503" i="2"/>
  <c r="H517" i="2"/>
  <c r="H516" i="2"/>
  <c r="H598" i="2"/>
  <c r="H601" i="2"/>
  <c r="H560" i="2"/>
  <c r="H513" i="2"/>
  <c r="H695" i="2"/>
  <c r="H488" i="2"/>
  <c r="H537" i="2"/>
  <c r="H677" i="2"/>
  <c r="H376" i="2"/>
  <c r="H563" i="2"/>
  <c r="H581" i="2"/>
  <c r="H514" i="2"/>
  <c r="H594" i="2"/>
  <c r="H544" i="2"/>
  <c r="H587" i="2"/>
  <c r="H640" i="2"/>
  <c r="H352" i="2"/>
  <c r="H607" i="2"/>
  <c r="H625" i="2"/>
  <c r="H528" i="2"/>
  <c r="H626" i="2"/>
  <c r="H662" i="2"/>
  <c r="H545" i="2"/>
  <c r="H631" i="2"/>
  <c r="H686" i="2"/>
  <c r="H557" i="2"/>
  <c r="H641" i="2"/>
  <c r="H664" i="2"/>
  <c r="H642" i="2"/>
  <c r="H552" i="2"/>
  <c r="H573" i="2"/>
  <c r="H711" i="2"/>
  <c r="H588" i="2"/>
  <c r="H463" i="2"/>
  <c r="H700" i="2"/>
  <c r="H622" i="2"/>
  <c r="H674" i="2"/>
  <c r="H663" i="2"/>
  <c r="H584" i="2"/>
  <c r="H697" i="2"/>
  <c r="H661" i="2"/>
  <c r="H565" i="2"/>
  <c r="H669" i="2"/>
  <c r="H652" i="2"/>
  <c r="H684" i="2"/>
  <c r="H637" i="2"/>
  <c r="H638" i="2"/>
  <c r="H617" i="2"/>
  <c r="H633" i="2"/>
  <c r="H543" i="2"/>
  <c r="H654" i="2"/>
  <c r="H532" i="2"/>
  <c r="H680" i="2"/>
  <c r="H636" i="2"/>
  <c r="H635" i="2"/>
  <c r="H618" i="2"/>
  <c r="H434" i="2"/>
  <c r="H600" i="2"/>
  <c r="H719" i="2"/>
  <c r="H666" i="2"/>
  <c r="H701" i="2"/>
  <c r="H716" i="2"/>
  <c r="H694" i="2"/>
  <c r="H725" i="2"/>
  <c r="AQ469" i="2"/>
  <c r="AQ612" i="2"/>
  <c r="AQ2" i="2"/>
  <c r="AQ3" i="2"/>
  <c r="AQ10" i="2"/>
  <c r="AQ19" i="2"/>
  <c r="AQ21" i="2"/>
  <c r="AQ632" i="2"/>
  <c r="AQ693" i="2"/>
  <c r="AQ566" i="2"/>
  <c r="AQ332" i="2"/>
  <c r="AQ650" i="2"/>
  <c r="AQ389" i="2"/>
  <c r="AQ380" i="2"/>
  <c r="AQ561" i="2"/>
  <c r="AQ175" i="2"/>
  <c r="AQ14" i="2"/>
  <c r="AQ308" i="2"/>
  <c r="AQ215" i="2"/>
  <c r="AQ187" i="2"/>
  <c r="AQ6" i="2"/>
  <c r="AQ692" i="2"/>
  <c r="AQ37" i="2"/>
  <c r="AQ26" i="2"/>
  <c r="AQ5" i="2"/>
  <c r="AQ27" i="2"/>
  <c r="AQ322" i="2"/>
  <c r="AQ11" i="2"/>
  <c r="AQ499" i="2"/>
  <c r="AQ9" i="2"/>
  <c r="AQ8" i="2"/>
  <c r="AQ705" i="2"/>
  <c r="AQ7" i="2"/>
  <c r="AQ29" i="2"/>
  <c r="AQ619" i="2"/>
  <c r="AQ25" i="2"/>
  <c r="AQ18" i="2"/>
  <c r="AQ43" i="2"/>
  <c r="AQ201" i="2"/>
  <c r="AQ615" i="2"/>
  <c r="AQ16" i="2"/>
  <c r="AQ55" i="2"/>
  <c r="AQ13" i="2"/>
  <c r="AQ50" i="2"/>
  <c r="AQ54" i="2"/>
  <c r="AQ17" i="2"/>
  <c r="AQ12" i="2"/>
  <c r="AQ20" i="2"/>
  <c r="AQ33" i="2"/>
  <c r="AQ28" i="2"/>
  <c r="AQ47" i="2"/>
  <c r="AQ107" i="2"/>
  <c r="AQ23" i="2"/>
  <c r="AQ22" i="2"/>
  <c r="AQ166" i="2"/>
  <c r="AQ116" i="2"/>
  <c r="AQ73" i="2"/>
  <c r="AQ103" i="2"/>
  <c r="AQ570" i="2"/>
  <c r="AQ668" i="2"/>
  <c r="AQ135" i="2"/>
  <c r="AQ312" i="2"/>
  <c r="AQ128" i="2"/>
  <c r="AQ89" i="2"/>
  <c r="AQ30" i="2"/>
  <c r="AQ416" i="2"/>
  <c r="AQ24" i="2"/>
  <c r="AQ31" i="2"/>
  <c r="AQ38" i="2"/>
  <c r="AQ91" i="2"/>
  <c r="AQ569" i="2"/>
  <c r="AQ593" i="2"/>
  <c r="AQ708" i="2"/>
  <c r="AQ32" i="2"/>
  <c r="AQ158" i="2"/>
  <c r="AQ74" i="2"/>
  <c r="AQ100" i="2"/>
  <c r="AQ39" i="2"/>
  <c r="AQ49" i="2"/>
  <c r="AQ558" i="2"/>
  <c r="AQ75" i="2"/>
  <c r="AQ40" i="2"/>
  <c r="AQ51" i="2"/>
  <c r="AQ143" i="2"/>
  <c r="AQ44" i="2"/>
  <c r="AQ35" i="2"/>
  <c r="AQ466" i="2"/>
  <c r="AQ34" i="2"/>
  <c r="AQ81" i="2"/>
  <c r="AQ57" i="2"/>
  <c r="AQ224" i="2"/>
  <c r="AQ64" i="2"/>
  <c r="AQ67" i="2"/>
  <c r="AQ65" i="2"/>
  <c r="AQ590" i="2"/>
  <c r="AQ45" i="2"/>
  <c r="AQ275" i="2"/>
  <c r="AQ183" i="2"/>
  <c r="AQ46" i="2"/>
  <c r="AQ42" i="2"/>
  <c r="AQ66" i="2"/>
  <c r="AQ71" i="2"/>
  <c r="AQ82" i="2"/>
  <c r="AQ289" i="2"/>
  <c r="AQ53" i="2"/>
  <c r="AQ60" i="2"/>
  <c r="AQ85" i="2"/>
  <c r="AQ502" i="2"/>
  <c r="AQ79" i="2"/>
  <c r="AQ132" i="2"/>
  <c r="AQ112" i="2"/>
  <c r="AQ59" i="2"/>
  <c r="AQ58" i="2"/>
  <c r="AQ564" i="2"/>
  <c r="AQ118" i="2"/>
  <c r="AQ98" i="2"/>
  <c r="AQ225" i="2"/>
  <c r="AQ56" i="2"/>
  <c r="AQ77" i="2"/>
  <c r="AQ84" i="2"/>
  <c r="AQ361" i="2"/>
  <c r="AQ374" i="2"/>
  <c r="AQ76" i="2"/>
  <c r="AQ359" i="2"/>
  <c r="AQ69" i="2"/>
  <c r="AQ62" i="2"/>
  <c r="AQ399" i="2"/>
  <c r="AQ94" i="2"/>
  <c r="AQ104" i="2"/>
  <c r="AQ61" i="2"/>
  <c r="AQ115" i="2"/>
  <c r="AQ468" i="2"/>
  <c r="AQ547" i="2"/>
  <c r="AQ713" i="2"/>
  <c r="AQ68" i="2"/>
  <c r="AQ86" i="2"/>
  <c r="AQ153" i="2"/>
  <c r="AQ78" i="2"/>
  <c r="AQ92" i="2"/>
  <c r="AQ140" i="2"/>
  <c r="AQ137" i="2"/>
  <c r="AQ108" i="2"/>
  <c r="AQ80" i="2"/>
  <c r="AQ130" i="2"/>
  <c r="AQ119" i="2"/>
  <c r="AQ382" i="2"/>
  <c r="AQ70" i="2"/>
  <c r="AQ105" i="2"/>
  <c r="AQ83" i="2"/>
  <c r="AQ123" i="2"/>
  <c r="AQ90" i="2"/>
  <c r="AQ155" i="2"/>
  <c r="AQ156" i="2"/>
  <c r="AQ41" i="2"/>
  <c r="AQ720" i="2"/>
  <c r="AQ459" i="2"/>
  <c r="AQ174" i="2"/>
  <c r="AQ510" i="2"/>
  <c r="AQ99" i="2"/>
  <c r="AQ628" i="2"/>
  <c r="AQ121" i="2"/>
  <c r="AQ96" i="2"/>
  <c r="AQ114" i="2"/>
  <c r="AQ97" i="2"/>
  <c r="AQ117" i="2"/>
  <c r="AQ639" i="2"/>
  <c r="AQ111" i="2"/>
  <c r="AQ110" i="2"/>
  <c r="AQ129" i="2"/>
  <c r="AQ109" i="2"/>
  <c r="AQ551" i="2"/>
  <c r="AQ136" i="2"/>
  <c r="AQ133" i="2"/>
  <c r="AQ122" i="2"/>
  <c r="AQ88" i="2"/>
  <c r="AQ159" i="2"/>
  <c r="AQ678" i="2"/>
  <c r="AQ124" i="2"/>
  <c r="AQ608" i="2"/>
  <c r="AQ192" i="2"/>
  <c r="AQ144" i="2"/>
  <c r="AQ609" i="2"/>
  <c r="AQ657" i="2"/>
  <c r="AQ52" i="2"/>
  <c r="AQ113" i="2"/>
  <c r="AQ142" i="2"/>
  <c r="AQ101" i="2"/>
  <c r="AQ148" i="2"/>
  <c r="AQ120" i="2"/>
  <c r="AQ171" i="2"/>
  <c r="AQ150" i="2"/>
  <c r="AQ614" i="2"/>
  <c r="AQ190" i="2"/>
  <c r="AQ106" i="2"/>
  <c r="AQ699" i="2"/>
  <c r="AQ139" i="2"/>
  <c r="AQ127" i="2"/>
  <c r="AQ72" i="2"/>
  <c r="AQ134" i="2"/>
  <c r="AQ179" i="2"/>
  <c r="AQ470" i="2"/>
  <c r="AQ138" i="2"/>
  <c r="AQ212" i="2"/>
  <c r="AQ125" i="2"/>
  <c r="AQ151" i="2"/>
  <c r="AQ455" i="2"/>
  <c r="AQ131" i="2"/>
  <c r="AQ456" i="2"/>
  <c r="AQ141" i="2"/>
  <c r="AQ207" i="2"/>
  <c r="AQ163" i="2"/>
  <c r="AQ154" i="2"/>
  <c r="AQ702" i="2"/>
  <c r="AQ149" i="2"/>
  <c r="AQ195" i="2"/>
  <c r="AQ48" i="2"/>
  <c r="AQ571" i="2"/>
  <c r="AQ500" i="2"/>
  <c r="AQ146" i="2"/>
  <c r="AQ234" i="2"/>
  <c r="AQ170" i="2"/>
  <c r="AQ221" i="2"/>
  <c r="AQ679" i="2"/>
  <c r="AQ274" i="2"/>
  <c r="AQ523" i="2"/>
  <c r="AQ602" i="2"/>
  <c r="AQ263" i="2"/>
  <c r="AQ162" i="2"/>
  <c r="AQ538" i="2"/>
  <c r="AQ168" i="2"/>
  <c r="AQ173" i="2"/>
  <c r="AQ157" i="2"/>
  <c r="AQ282" i="2"/>
  <c r="AQ255" i="2"/>
  <c r="AQ401" i="2"/>
  <c r="AQ182" i="2"/>
  <c r="AQ335" i="2"/>
  <c r="AQ178" i="2"/>
  <c r="AQ717" i="2"/>
  <c r="AQ648" i="2"/>
  <c r="AQ243" i="2"/>
  <c r="AQ161" i="2"/>
  <c r="AQ63" i="2"/>
  <c r="AQ235" i="2"/>
  <c r="AQ145" i="2"/>
  <c r="AQ169" i="2"/>
  <c r="AQ259" i="2"/>
  <c r="AQ377" i="2"/>
  <c r="AQ181" i="2"/>
  <c r="AQ319" i="2"/>
  <c r="AQ634" i="2"/>
  <c r="AQ152" i="2"/>
  <c r="AQ164" i="2"/>
  <c r="AQ186" i="2"/>
  <c r="AQ326" i="2"/>
  <c r="AQ451" i="2"/>
  <c r="AQ176" i="2"/>
  <c r="AQ435" i="2"/>
  <c r="AQ280" i="2"/>
  <c r="AQ203" i="2"/>
  <c r="AQ689" i="2"/>
  <c r="AQ165" i="2"/>
  <c r="AQ205" i="2"/>
  <c r="AQ198" i="2"/>
  <c r="AQ160" i="2"/>
  <c r="AQ604" i="2"/>
  <c r="AQ554" i="2"/>
  <c r="AQ415" i="2"/>
  <c r="AQ220" i="2"/>
  <c r="AQ216" i="2"/>
  <c r="AQ300" i="2"/>
  <c r="AQ214" i="2"/>
  <c r="AQ295" i="2"/>
  <c r="AQ559" i="2"/>
  <c r="AQ229" i="2"/>
  <c r="AQ718" i="2"/>
  <c r="AQ256" i="2"/>
  <c r="AQ218" i="2"/>
  <c r="AQ605" i="2"/>
  <c r="AQ726" i="2"/>
  <c r="AQ244" i="2"/>
  <c r="AQ222" i="2"/>
  <c r="AQ200" i="2"/>
  <c r="AQ167" i="2"/>
  <c r="AQ465" i="2"/>
  <c r="AQ210" i="2"/>
  <c r="AQ228" i="2"/>
  <c r="AQ381" i="2"/>
  <c r="AQ606" i="2"/>
  <c r="AQ241" i="2"/>
  <c r="AQ172" i="2"/>
  <c r="AQ87" i="2"/>
  <c r="AQ231" i="2"/>
  <c r="AQ193" i="2"/>
  <c r="AQ260" i="2"/>
  <c r="AQ206" i="2"/>
  <c r="AQ239" i="2"/>
  <c r="AQ226" i="2"/>
  <c r="AQ533" i="2"/>
  <c r="AQ232" i="2"/>
  <c r="AQ177" i="2"/>
  <c r="AQ199" i="2"/>
  <c r="AQ238" i="2"/>
  <c r="AQ457" i="2"/>
  <c r="AQ475" i="2"/>
  <c r="AQ217" i="2"/>
  <c r="AQ180" i="2"/>
  <c r="AQ188" i="2"/>
  <c r="AQ521" i="2"/>
  <c r="AQ196" i="2"/>
  <c r="AQ194" i="2"/>
  <c r="AQ715" i="2"/>
  <c r="AQ254" i="2"/>
  <c r="AQ660" i="2"/>
  <c r="AQ446" i="2"/>
  <c r="AQ644" i="2"/>
  <c r="AQ208" i="2"/>
  <c r="AQ443" i="2"/>
  <c r="AQ253" i="2"/>
  <c r="AQ209" i="2"/>
  <c r="AQ264" i="2"/>
  <c r="AQ197" i="2"/>
  <c r="AQ227" i="2"/>
  <c r="AQ704" i="2"/>
  <c r="AQ714" i="2"/>
  <c r="AQ305" i="2"/>
  <c r="AQ301" i="2"/>
  <c r="AQ249" i="2"/>
  <c r="AQ277" i="2"/>
  <c r="AQ211" i="2"/>
  <c r="AQ384" i="2"/>
  <c r="AQ15" i="2"/>
  <c r="AQ213" i="2"/>
  <c r="AQ147" i="2"/>
  <c r="AQ292" i="2"/>
  <c r="AQ262" i="2"/>
  <c r="AQ621" i="2"/>
  <c r="AQ616" i="2"/>
  <c r="AQ681" i="2"/>
  <c r="AQ329" i="2"/>
  <c r="AQ233" i="2"/>
  <c r="AQ250" i="2"/>
  <c r="AQ95" i="2"/>
  <c r="AQ240" i="2"/>
  <c r="AQ311" i="2"/>
  <c r="AQ230" i="2"/>
  <c r="AQ272" i="2"/>
  <c r="AQ204" i="2"/>
  <c r="AQ202" i="2"/>
  <c r="AQ189" i="2"/>
  <c r="AQ251" i="2"/>
  <c r="AQ298" i="2"/>
  <c r="AQ696" i="2"/>
  <c r="AQ371" i="2"/>
  <c r="AQ297" i="2"/>
  <c r="AQ328" i="2"/>
  <c r="AQ223" i="2"/>
  <c r="AQ320" i="2"/>
  <c r="AQ268" i="2"/>
  <c r="AQ508" i="2"/>
  <c r="AQ340" i="2"/>
  <c r="AQ248" i="2"/>
  <c r="AQ279" i="2"/>
  <c r="AQ246" i="2"/>
  <c r="AQ333" i="2"/>
  <c r="AQ252" i="2"/>
  <c r="AQ655" i="2"/>
  <c r="AQ706" i="2"/>
  <c r="AQ236" i="2"/>
  <c r="AQ349" i="2"/>
  <c r="AQ307" i="2"/>
  <c r="AQ556" i="2"/>
  <c r="AQ281" i="2"/>
  <c r="AQ258" i="2"/>
  <c r="AQ245" i="2"/>
  <c r="AQ453" i="2"/>
  <c r="AQ283" i="2"/>
  <c r="AQ317" i="2"/>
  <c r="AQ580" i="2"/>
  <c r="AQ294" i="2"/>
  <c r="AQ444" i="2"/>
  <c r="AQ285" i="2"/>
  <c r="AQ589" i="2"/>
  <c r="AQ267" i="2"/>
  <c r="AQ574" i="2"/>
  <c r="AQ261" i="2"/>
  <c r="AQ687" i="2"/>
  <c r="AQ288" i="2"/>
  <c r="AQ242" i="2"/>
  <c r="AQ309" i="2"/>
  <c r="AQ247" i="2"/>
  <c r="AQ315" i="2"/>
  <c r="AQ324" i="2"/>
  <c r="AQ330" i="2"/>
  <c r="AQ287" i="2"/>
  <c r="AQ270" i="2"/>
  <c r="AQ363" i="2"/>
  <c r="AQ348" i="2"/>
  <c r="AQ278" i="2"/>
  <c r="AQ313" i="2"/>
  <c r="AQ291" i="2"/>
  <c r="AQ286" i="2"/>
  <c r="AQ265" i="2"/>
  <c r="AQ334" i="2"/>
  <c r="AQ310" i="2"/>
  <c r="AQ411" i="2"/>
  <c r="AQ665" i="2"/>
  <c r="AQ675" i="2"/>
  <c r="AQ273" i="2"/>
  <c r="AQ484" i="2"/>
  <c r="AQ304" i="2"/>
  <c r="AQ327" i="2"/>
  <c r="AQ534" i="2"/>
  <c r="AQ698" i="2"/>
  <c r="AQ293" i="2"/>
  <c r="AQ4" i="2"/>
  <c r="AQ370" i="2"/>
  <c r="AQ395" i="2"/>
  <c r="AQ372" i="2"/>
  <c r="AQ276" i="2"/>
  <c r="AQ184" i="2"/>
  <c r="AQ400" i="2"/>
  <c r="AQ653" i="2"/>
  <c r="AQ413" i="2"/>
  <c r="AQ266" i="2"/>
  <c r="AQ325" i="2"/>
  <c r="AQ440" i="2"/>
  <c r="AQ296" i="2"/>
  <c r="AQ323" i="2"/>
  <c r="AQ379" i="2"/>
  <c r="AQ302" i="2"/>
  <c r="AQ269" i="2"/>
  <c r="AQ314" i="2"/>
  <c r="AQ36" i="2"/>
  <c r="AQ438" i="2"/>
  <c r="AQ555" i="2"/>
  <c r="AQ404" i="2"/>
  <c r="AQ316" i="2"/>
  <c r="AQ550" i="2"/>
  <c r="AQ331" i="2"/>
  <c r="AQ355" i="2"/>
  <c r="AQ721" i="2"/>
  <c r="AQ367" i="2"/>
  <c r="AQ303" i="2"/>
  <c r="AQ402" i="2"/>
  <c r="AQ237" i="2"/>
  <c r="AQ385" i="2"/>
  <c r="AQ722" i="2"/>
  <c r="AQ318" i="2"/>
  <c r="AQ478" i="2"/>
  <c r="AQ373" i="2"/>
  <c r="AQ365" i="2"/>
  <c r="AQ658" i="2"/>
  <c r="AQ350" i="2"/>
  <c r="AQ392" i="2"/>
  <c r="AQ498" i="2"/>
  <c r="AQ369" i="2"/>
  <c r="AQ343" i="2"/>
  <c r="AQ437" i="2"/>
  <c r="AQ368" i="2"/>
  <c r="AQ442" i="2"/>
  <c r="AQ344" i="2"/>
  <c r="AQ482" i="2"/>
  <c r="AQ345" i="2"/>
  <c r="AQ405" i="2"/>
  <c r="AQ428" i="2"/>
  <c r="AQ676" i="2"/>
  <c r="AQ426" i="2"/>
  <c r="AQ396" i="2"/>
  <c r="AQ647" i="2"/>
  <c r="AQ724" i="2"/>
  <c r="AQ449" i="2"/>
  <c r="AQ337" i="2"/>
  <c r="AQ685" i="2"/>
  <c r="AQ366" i="2"/>
  <c r="AQ219" i="2"/>
  <c r="AQ321" i="2"/>
  <c r="AQ448" i="2"/>
  <c r="AQ390" i="2"/>
  <c r="AQ353" i="2"/>
  <c r="AQ347" i="2"/>
  <c r="AQ497" i="2"/>
  <c r="AQ306" i="2"/>
  <c r="AQ394" i="2"/>
  <c r="AQ646" i="2"/>
  <c r="AQ358" i="2"/>
  <c r="AQ412" i="2"/>
  <c r="AQ362" i="2"/>
  <c r="AQ336" i="2"/>
  <c r="AQ709" i="2"/>
  <c r="AQ712" i="2"/>
  <c r="AQ351" i="2"/>
  <c r="AQ388" i="2"/>
  <c r="AQ339" i="2"/>
  <c r="AQ185" i="2"/>
  <c r="AQ454" i="2"/>
  <c r="AQ407" i="2"/>
  <c r="AQ342" i="2"/>
  <c r="AQ406" i="2"/>
  <c r="AQ378" i="2"/>
  <c r="AQ422" i="2"/>
  <c r="AQ645" i="2"/>
  <c r="AQ360" i="2"/>
  <c r="AQ338" i="2"/>
  <c r="AQ472" i="2"/>
  <c r="AQ688" i="2"/>
  <c r="AQ424" i="2"/>
  <c r="AQ423" i="2"/>
  <c r="AQ391" i="2"/>
  <c r="AQ421" i="2"/>
  <c r="AQ356" i="2"/>
  <c r="AQ656" i="2"/>
  <c r="AQ341" i="2"/>
  <c r="AQ613" i="2"/>
  <c r="AQ375" i="2"/>
  <c r="AQ386" i="2"/>
  <c r="AQ408" i="2"/>
  <c r="AQ620" i="2"/>
  <c r="AQ419" i="2"/>
  <c r="AQ671" i="2"/>
  <c r="AQ540" i="2"/>
  <c r="AQ257" i="2"/>
  <c r="AQ491" i="2"/>
  <c r="AQ458" i="2"/>
  <c r="AQ670" i="2"/>
  <c r="AQ629" i="2"/>
  <c r="AQ501" i="2"/>
  <c r="AQ299" i="2"/>
  <c r="AQ383" i="2"/>
  <c r="AQ460" i="2"/>
  <c r="AQ483" i="2"/>
  <c r="AQ357" i="2"/>
  <c r="AQ651" i="2"/>
  <c r="AQ420" i="2"/>
  <c r="AQ507" i="2"/>
  <c r="AQ417" i="2"/>
  <c r="AQ481" i="2"/>
  <c r="AQ673" i="2"/>
  <c r="AQ643" i="2"/>
  <c r="AQ578" i="2"/>
  <c r="AQ596" i="2"/>
  <c r="AQ290" i="2"/>
  <c r="AQ418" i="2"/>
  <c r="AQ447" i="2"/>
  <c r="AQ397" i="2"/>
  <c r="AQ354" i="2"/>
  <c r="AQ432" i="2"/>
  <c r="AQ445" i="2"/>
  <c r="AQ364" i="2"/>
  <c r="AQ93" i="2"/>
  <c r="AQ592" i="2"/>
  <c r="AQ486" i="2"/>
  <c r="AQ473" i="2"/>
  <c r="AQ525" i="2"/>
  <c r="AQ450" i="2"/>
  <c r="AQ518" i="2"/>
  <c r="AQ649" i="2"/>
  <c r="AQ703" i="2"/>
  <c r="AQ659" i="2"/>
  <c r="AQ506" i="2"/>
  <c r="AQ479" i="2"/>
  <c r="AQ398" i="2"/>
  <c r="AQ471" i="2"/>
  <c r="AQ690" i="2"/>
  <c r="AQ710" i="2"/>
  <c r="AQ509" i="2"/>
  <c r="AQ393" i="2"/>
  <c r="AQ548" i="2"/>
  <c r="AQ452" i="2"/>
  <c r="AQ682" i="2"/>
  <c r="AQ531" i="2"/>
  <c r="AQ496" i="2"/>
  <c r="AQ429" i="2"/>
  <c r="AQ520" i="2"/>
  <c r="AQ271" i="2"/>
  <c r="AQ425" i="2"/>
  <c r="AQ485" i="2"/>
  <c r="AQ480" i="2"/>
  <c r="AQ511" i="2"/>
  <c r="AQ505" i="2"/>
  <c r="AQ597" i="2"/>
  <c r="AQ409" i="2"/>
  <c r="AQ515" i="2"/>
  <c r="AQ723" i="2"/>
  <c r="AQ477" i="2"/>
  <c r="AQ522" i="2"/>
  <c r="AQ585" i="2"/>
  <c r="AQ431" i="2"/>
  <c r="AQ519" i="2"/>
  <c r="AQ414" i="2"/>
  <c r="AQ624" i="2"/>
  <c r="AQ627" i="2"/>
  <c r="AQ495" i="2"/>
  <c r="AQ436" i="2"/>
  <c r="AQ535" i="2"/>
  <c r="AQ433" i="2"/>
  <c r="AQ387" i="2"/>
  <c r="AQ490" i="2"/>
  <c r="AQ707" i="2"/>
  <c r="AQ102" i="2"/>
  <c r="AQ191" i="2"/>
  <c r="AQ410" i="2"/>
  <c r="AQ539" i="2"/>
  <c r="AQ542" i="2"/>
  <c r="AQ577" i="2"/>
  <c r="AQ462" i="2"/>
  <c r="AQ461" i="2"/>
  <c r="AQ530" i="2"/>
  <c r="AQ529" i="2"/>
  <c r="AQ427" i="2"/>
  <c r="AQ512" i="2"/>
  <c r="AQ610" i="2"/>
  <c r="AQ630" i="2"/>
  <c r="AQ595" i="2"/>
  <c r="AQ541" i="2"/>
  <c r="AQ691" i="2"/>
  <c r="AQ546" i="2"/>
  <c r="AQ526" i="2"/>
  <c r="AQ126" i="2"/>
  <c r="AQ549" i="2"/>
  <c r="AQ575" i="2"/>
  <c r="AQ284" i="2"/>
  <c r="AQ579" i="2"/>
  <c r="AQ623" i="2"/>
  <c r="AQ464" i="2"/>
  <c r="AQ672" i="2"/>
  <c r="AQ572" i="2"/>
  <c r="AQ562" i="2"/>
  <c r="AQ553" i="2"/>
  <c r="AQ568" i="2"/>
  <c r="AQ441" i="2"/>
  <c r="AQ599" i="2"/>
  <c r="AQ524" i="2"/>
  <c r="AQ591" i="2"/>
  <c r="AQ474" i="2"/>
  <c r="AQ439" i="2"/>
  <c r="AQ567" i="2"/>
  <c r="AQ467" i="2"/>
  <c r="AQ476" i="2"/>
  <c r="AQ583" i="2"/>
  <c r="AQ346" i="2"/>
  <c r="AQ504" i="2"/>
  <c r="AQ430" i="2"/>
  <c r="AQ582" i="2"/>
  <c r="AQ489" i="2"/>
  <c r="AQ493" i="2"/>
  <c r="AQ586" i="2"/>
  <c r="AQ611" i="2"/>
  <c r="AQ403" i="2"/>
  <c r="AQ576" i="2"/>
  <c r="AQ492" i="2"/>
  <c r="AQ536" i="2"/>
  <c r="AQ667" i="2"/>
  <c r="AQ487" i="2"/>
  <c r="AQ527" i="2"/>
  <c r="AQ603" i="2"/>
  <c r="AQ683" i="2"/>
  <c r="AQ494" i="2"/>
  <c r="AQ503" i="2"/>
  <c r="AQ517" i="2"/>
  <c r="AQ516" i="2"/>
  <c r="AQ598" i="2"/>
  <c r="AQ601" i="2"/>
  <c r="AQ560" i="2"/>
  <c r="AQ513" i="2"/>
  <c r="AQ695" i="2"/>
  <c r="AQ488" i="2"/>
  <c r="AQ537" i="2"/>
  <c r="AQ677" i="2"/>
  <c r="AQ376" i="2"/>
  <c r="AQ563" i="2"/>
  <c r="AQ581" i="2"/>
  <c r="AQ514" i="2"/>
  <c r="AQ594" i="2"/>
  <c r="AQ544" i="2"/>
  <c r="AQ587" i="2"/>
  <c r="AQ640" i="2"/>
  <c r="AQ352" i="2"/>
  <c r="AQ607" i="2"/>
  <c r="AQ625" i="2"/>
  <c r="AQ528" i="2"/>
  <c r="AQ626" i="2"/>
  <c r="AQ662" i="2"/>
  <c r="AQ545" i="2"/>
  <c r="AQ631" i="2"/>
  <c r="AQ686" i="2"/>
  <c r="AQ557" i="2"/>
  <c r="AQ641" i="2"/>
  <c r="AQ664" i="2"/>
  <c r="AQ642" i="2"/>
  <c r="AQ552" i="2"/>
  <c r="AQ573" i="2"/>
  <c r="AQ711" i="2"/>
  <c r="AQ588" i="2"/>
  <c r="AQ463" i="2"/>
  <c r="AQ700" i="2"/>
  <c r="AQ622" i="2"/>
  <c r="AQ674" i="2"/>
  <c r="AQ663" i="2"/>
  <c r="AQ584" i="2"/>
  <c r="AQ697" i="2"/>
  <c r="AQ661" i="2"/>
  <c r="AQ565" i="2"/>
  <c r="AQ669" i="2"/>
  <c r="AQ652" i="2"/>
  <c r="AQ684" i="2"/>
  <c r="AQ637" i="2"/>
  <c r="AQ638" i="2"/>
  <c r="AQ617" i="2"/>
  <c r="AQ633" i="2"/>
  <c r="AQ543" i="2"/>
  <c r="AQ654" i="2"/>
  <c r="AQ532" i="2"/>
  <c r="AQ680" i="2"/>
  <c r="AQ636" i="2"/>
  <c r="AQ635" i="2"/>
  <c r="AQ618" i="2"/>
  <c r="AQ434" i="2"/>
  <c r="AQ600" i="2"/>
  <c r="AQ719" i="2"/>
  <c r="AQ666" i="2"/>
  <c r="AQ701" i="2"/>
  <c r="AQ716" i="2"/>
  <c r="AQ694" i="2"/>
  <c r="AQ725" i="2"/>
  <c r="AL728" i="2"/>
  <c r="AL729" i="2"/>
  <c r="AR612" i="2"/>
  <c r="AR322" i="2"/>
  <c r="AR713" i="2"/>
  <c r="AR455" i="2"/>
  <c r="AR456" i="2"/>
  <c r="AR571" i="2"/>
  <c r="AR500" i="2"/>
  <c r="AR606" i="2"/>
  <c r="AR446" i="2"/>
  <c r="AR644" i="2"/>
  <c r="AR258" i="2"/>
  <c r="AR184" i="2"/>
  <c r="AR343" i="2"/>
  <c r="AR647" i="2"/>
  <c r="AR497" i="2"/>
  <c r="AR620" i="2"/>
  <c r="AR651" i="2"/>
  <c r="AR450" i="2"/>
  <c r="AR485" i="2"/>
  <c r="AR691" i="2"/>
  <c r="AR672" i="2"/>
  <c r="AR536" i="2"/>
  <c r="AR622" i="2"/>
  <c r="AR674" i="2"/>
  <c r="AR697" i="2"/>
  <c r="AR617" i="2"/>
  <c r="AR716" i="2"/>
  <c r="AR694" i="2"/>
  <c r="AR725" i="2"/>
  <c r="AU434" i="2" l="1"/>
  <c r="AU684" i="2"/>
  <c r="AT617" i="2"/>
  <c r="AT666" i="2"/>
  <c r="AT622" i="2"/>
  <c r="AU588" i="2"/>
  <c r="AU284" i="2"/>
  <c r="AU93" i="2"/>
  <c r="AU448" i="2"/>
  <c r="AU411" i="2"/>
  <c r="AU147" i="2"/>
  <c r="AU559" i="2"/>
  <c r="AU138" i="2"/>
  <c r="AU61" i="2"/>
  <c r="AU103" i="2"/>
  <c r="AT403" i="2"/>
  <c r="AT596" i="2"/>
  <c r="AU711" i="2"/>
  <c r="AU575" i="2"/>
  <c r="AU364" i="2"/>
  <c r="AU321" i="2"/>
  <c r="AU310" i="2"/>
  <c r="AU213" i="2"/>
  <c r="AU689" i="2"/>
  <c r="AU120" i="2"/>
  <c r="AU225" i="2"/>
  <c r="AU54" i="2"/>
  <c r="AT227" i="2"/>
  <c r="AT517" i="2"/>
  <c r="AT610" i="2"/>
  <c r="AT690" i="2"/>
  <c r="AT320" i="2"/>
  <c r="AT317" i="2"/>
  <c r="AT210" i="2"/>
  <c r="AT556" i="2"/>
  <c r="AT704" i="2"/>
  <c r="AT718" i="2"/>
  <c r="AT694" i="2"/>
  <c r="AT91" i="2"/>
  <c r="AT292" i="2"/>
  <c r="AT119" i="2"/>
  <c r="AT716" i="2"/>
  <c r="AT296" i="2"/>
  <c r="AT101" i="2"/>
  <c r="AT616" i="2"/>
  <c r="AT152" i="2"/>
  <c r="AT402" i="2"/>
  <c r="AT681" i="2"/>
  <c r="AT647" i="2"/>
  <c r="AT427" i="2"/>
  <c r="AT171" i="2"/>
  <c r="AT315" i="2"/>
  <c r="AT120" i="2"/>
  <c r="AT69" i="2"/>
  <c r="AT383" i="2"/>
  <c r="AT580" i="2"/>
  <c r="AT425" i="2"/>
  <c r="AT346" i="2"/>
  <c r="AT32" i="2"/>
  <c r="AT442" i="2"/>
  <c r="AT242" i="2"/>
  <c r="AT692" i="2"/>
  <c r="AT155" i="2"/>
  <c r="AT87" i="2"/>
  <c r="AT129" i="2"/>
  <c r="AT36" i="2"/>
  <c r="AT393" i="2"/>
  <c r="AT438" i="2"/>
  <c r="AT419" i="2"/>
  <c r="AT451" i="2"/>
  <c r="AT613" i="2"/>
  <c r="AT430" i="2"/>
  <c r="AT170" i="2"/>
  <c r="AT337" i="2"/>
  <c r="AT399" i="2"/>
  <c r="AT435" i="2"/>
  <c r="AT620" i="2"/>
  <c r="AT582" i="2"/>
  <c r="AT255" i="2"/>
  <c r="AT557" i="2"/>
  <c r="AT305" i="2"/>
  <c r="AT642" i="2"/>
  <c r="AT194" i="2"/>
  <c r="AT318" i="2"/>
  <c r="AT499" i="2"/>
  <c r="AT475" i="2"/>
  <c r="AT392" i="2"/>
  <c r="AU203" i="2"/>
  <c r="AU493" i="2"/>
  <c r="AU398" i="2"/>
  <c r="AU645" i="2"/>
  <c r="AU379" i="2"/>
  <c r="AU320" i="2"/>
  <c r="AU226" i="2"/>
  <c r="AU602" i="2"/>
  <c r="AU41" i="2"/>
  <c r="AU40" i="2"/>
  <c r="AU566" i="2"/>
  <c r="AS684" i="2"/>
  <c r="AT109" i="2"/>
  <c r="AT265" i="2"/>
  <c r="AU677" i="2"/>
  <c r="AU387" i="2"/>
  <c r="AU670" i="2"/>
  <c r="AU658" i="2"/>
  <c r="AU444" i="2"/>
  <c r="AU521" i="2"/>
  <c r="AU335" i="2"/>
  <c r="AU117" i="2"/>
  <c r="AU67" i="2"/>
  <c r="AU6" i="2"/>
  <c r="AT719" i="2"/>
  <c r="AT239" i="2"/>
  <c r="AT623" i="2"/>
  <c r="AT199" i="2"/>
  <c r="AT299" i="2"/>
  <c r="AT436" i="2"/>
  <c r="AT563" i="2"/>
  <c r="AT420" i="2"/>
  <c r="AT18" i="2"/>
  <c r="AT381" i="2"/>
  <c r="AT648" i="2"/>
  <c r="AT80" i="2"/>
  <c r="AU433" i="2"/>
  <c r="AU497" i="2"/>
  <c r="AT44" i="2"/>
  <c r="AU494" i="2"/>
  <c r="AU522" i="2"/>
  <c r="AU613" i="2"/>
  <c r="AU721" i="2"/>
  <c r="AU263" i="2"/>
  <c r="AU349" i="2"/>
  <c r="AU196" i="2"/>
  <c r="AU178" i="2"/>
  <c r="AU639" i="2"/>
  <c r="AU65" i="2"/>
  <c r="AU692" i="2"/>
  <c r="AT631" i="2"/>
  <c r="AT630" i="2"/>
  <c r="AT13" i="2"/>
  <c r="AT218" i="2"/>
  <c r="AT599" i="2"/>
  <c r="AT363" i="2"/>
  <c r="AT345" i="2"/>
  <c r="AT574" i="2"/>
  <c r="AT178" i="2"/>
  <c r="AT278" i="2"/>
  <c r="AU683" i="2"/>
  <c r="AU477" i="2"/>
  <c r="AU422" i="2"/>
  <c r="AU370" i="2"/>
  <c r="AU311" i="2"/>
  <c r="AU295" i="2"/>
  <c r="AU470" i="2"/>
  <c r="AU104" i="2"/>
  <c r="AU73" i="2"/>
  <c r="AT545" i="2"/>
  <c r="AT286" i="2"/>
  <c r="AT234" i="2"/>
  <c r="AT578" i="2"/>
  <c r="AT348" i="2"/>
  <c r="AT78" i="2"/>
  <c r="AT270" i="2"/>
  <c r="AT198" i="2"/>
  <c r="AT206" i="2"/>
  <c r="AT358" i="2"/>
  <c r="AT48" i="2"/>
  <c r="AU669" i="2"/>
  <c r="AU148" i="2"/>
  <c r="AU376" i="2"/>
  <c r="AU490" i="2"/>
  <c r="AU629" i="2"/>
  <c r="AU350" i="2"/>
  <c r="AU285" i="2"/>
  <c r="AU197" i="2"/>
  <c r="AU165" i="2"/>
  <c r="AU171" i="2"/>
  <c r="AU56" i="2"/>
  <c r="AU17" i="2"/>
  <c r="AT514" i="2"/>
  <c r="AT191" i="2"/>
  <c r="AU618" i="2"/>
  <c r="AU489" i="2"/>
  <c r="AU479" i="2"/>
  <c r="AU336" i="2"/>
  <c r="AU323" i="2"/>
  <c r="AU223" i="2"/>
  <c r="AU465" i="2"/>
  <c r="AU702" i="2"/>
  <c r="AU137" i="2"/>
  <c r="AU38" i="2"/>
  <c r="AS141" i="2"/>
  <c r="AT700" i="2"/>
  <c r="AT341" i="2"/>
  <c r="AT102" i="2"/>
  <c r="AT222" i="2"/>
  <c r="AT212" i="2"/>
  <c r="AT498" i="2"/>
  <c r="AT675" i="2"/>
  <c r="AT508" i="2"/>
  <c r="AT715" i="2"/>
  <c r="AT254" i="2"/>
  <c r="AT220" i="2"/>
  <c r="AU116" i="2"/>
  <c r="AU626" i="2"/>
  <c r="AU427" i="2"/>
  <c r="AU673" i="2"/>
  <c r="AU428" i="2"/>
  <c r="AU330" i="2"/>
  <c r="AU319" i="2"/>
  <c r="AU124" i="2"/>
  <c r="AU60" i="2"/>
  <c r="AU29" i="2"/>
  <c r="AT516" i="2"/>
  <c r="AT710" i="2"/>
  <c r="AU652" i="2"/>
  <c r="AU524" i="2"/>
  <c r="AU429" i="2"/>
  <c r="AU341" i="2"/>
  <c r="AU355" i="2"/>
  <c r="AU236" i="2"/>
  <c r="AU239" i="2"/>
  <c r="AU523" i="2"/>
  <c r="AU156" i="2"/>
  <c r="AU75" i="2"/>
  <c r="AU693" i="2"/>
  <c r="AU638" i="2"/>
  <c r="AU545" i="2"/>
  <c r="AU517" i="2"/>
  <c r="AU439" i="2"/>
  <c r="AU102" i="2"/>
  <c r="AU591" i="2"/>
  <c r="AU520" i="2"/>
  <c r="AU709" i="2"/>
  <c r="AU395" i="2"/>
  <c r="AU230" i="2"/>
  <c r="AU210" i="2"/>
  <c r="AU149" i="2"/>
  <c r="AU108" i="2"/>
  <c r="AU91" i="2"/>
  <c r="AT486" i="2"/>
  <c r="AT485" i="2"/>
  <c r="AU528" i="2"/>
  <c r="AU529" i="2"/>
  <c r="AU481" i="2"/>
  <c r="AU405" i="2"/>
  <c r="AU324" i="2"/>
  <c r="AU264" i="2"/>
  <c r="AU181" i="2"/>
  <c r="AU678" i="2"/>
  <c r="AU53" i="2"/>
  <c r="AU7" i="2"/>
  <c r="AU719" i="2"/>
  <c r="AU700" i="2"/>
  <c r="AU581" i="2"/>
  <c r="AU611" i="2"/>
  <c r="AU623" i="2"/>
  <c r="AU610" i="2"/>
  <c r="AU431" i="2"/>
  <c r="AU425" i="2"/>
  <c r="AU690" i="2"/>
  <c r="AU486" i="2"/>
  <c r="AU578" i="2"/>
  <c r="AU299" i="2"/>
  <c r="AU386" i="2"/>
  <c r="AU338" i="2"/>
  <c r="AU351" i="2"/>
  <c r="AU353" i="2"/>
  <c r="AU426" i="2"/>
  <c r="AU498" i="2"/>
  <c r="AU303" i="2"/>
  <c r="AU269" i="2"/>
  <c r="AU276" i="2"/>
  <c r="AU459" i="2"/>
  <c r="AU372" i="2"/>
  <c r="AU85" i="2"/>
  <c r="AT614" i="2"/>
  <c r="AT459" i="2"/>
  <c r="AT172" i="2"/>
  <c r="AT668" i="2"/>
  <c r="AU537" i="2"/>
  <c r="AU599" i="2"/>
  <c r="AU506" i="2"/>
  <c r="AU458" i="2"/>
  <c r="AU362" i="2"/>
  <c r="AU365" i="2"/>
  <c r="AU4" i="2"/>
  <c r="AU294" i="2"/>
  <c r="AU240" i="2"/>
  <c r="AU188" i="2"/>
  <c r="AU214" i="2"/>
  <c r="AU182" i="2"/>
  <c r="AU179" i="2"/>
  <c r="AU155" i="2"/>
  <c r="AU98" i="2"/>
  <c r="AU558" i="2"/>
  <c r="AU187" i="2"/>
  <c r="AT463" i="2"/>
  <c r="AT535" i="2"/>
  <c r="AT598" i="2"/>
  <c r="AT585" i="2"/>
  <c r="AT592" i="2"/>
  <c r="AT712" i="2"/>
  <c r="AT540" i="2"/>
  <c r="AT277" i="2"/>
  <c r="AT665" i="2"/>
  <c r="AT589" i="2"/>
  <c r="AT293" i="2"/>
  <c r="AT342" i="2"/>
  <c r="AT533" i="2"/>
  <c r="AT157" i="2"/>
  <c r="AT330" i="2"/>
  <c r="AT62" i="2"/>
  <c r="AU710" i="2"/>
  <c r="AU636" i="2"/>
  <c r="AU440" i="2"/>
  <c r="AU679" i="2"/>
  <c r="AT106" i="2"/>
  <c r="AT368" i="2"/>
  <c r="AT200" i="2"/>
  <c r="AU698" i="2"/>
  <c r="AU22" i="2"/>
  <c r="AU89" i="2"/>
  <c r="AU442" i="2"/>
  <c r="AU277" i="2"/>
  <c r="AU688" i="2"/>
  <c r="AT357" i="2"/>
  <c r="AT323" i="2"/>
  <c r="AT502" i="2"/>
  <c r="AT593" i="2"/>
  <c r="AT145" i="2"/>
  <c r="AU573" i="2"/>
  <c r="AU603" i="2"/>
  <c r="AU549" i="2"/>
  <c r="AU723" i="2"/>
  <c r="AU105" i="2"/>
  <c r="AU133" i="2"/>
  <c r="AU344" i="2"/>
  <c r="AU253" i="2"/>
  <c r="AU59" i="2"/>
  <c r="AU218" i="2"/>
  <c r="AU396" i="2"/>
  <c r="AU249" i="2"/>
  <c r="AU286" i="2"/>
  <c r="AU445" i="2"/>
  <c r="AU656" i="2"/>
  <c r="AU219" i="2"/>
  <c r="AU331" i="2"/>
  <c r="AU334" i="2"/>
  <c r="AU706" i="2"/>
  <c r="AU15" i="2"/>
  <c r="AU206" i="2"/>
  <c r="AU274" i="2"/>
  <c r="AU97" i="2"/>
  <c r="AU94" i="2"/>
  <c r="AU64" i="2"/>
  <c r="AU50" i="2"/>
  <c r="AU632" i="2"/>
  <c r="AT600" i="2"/>
  <c r="AT276" i="2"/>
  <c r="AT529" i="2"/>
  <c r="AT115" i="2"/>
  <c r="AT271" i="2"/>
  <c r="AT643" i="2"/>
  <c r="AT530" i="2"/>
  <c r="AT230" i="2"/>
  <c r="AT165" i="2"/>
  <c r="AT562" i="2"/>
  <c r="AT406" i="2"/>
  <c r="AT297" i="2"/>
  <c r="AT272" i="2"/>
  <c r="AT601" i="2"/>
  <c r="AT29" i="2"/>
  <c r="AT264" i="2"/>
  <c r="AT572" i="2"/>
  <c r="AT38" i="2"/>
  <c r="AU173" i="2"/>
  <c r="AU265" i="2"/>
  <c r="AT434" i="2"/>
  <c r="AT284" i="2"/>
  <c r="AT34" i="2"/>
  <c r="AT602" i="2"/>
  <c r="AT137" i="2"/>
  <c r="AU318" i="2"/>
  <c r="AU316" i="2"/>
  <c r="AU207" i="2"/>
  <c r="AT205" i="2"/>
  <c r="AU369" i="2"/>
  <c r="AU509" i="2"/>
  <c r="AU513" i="2"/>
  <c r="AU696" i="2"/>
  <c r="AU121" i="2"/>
  <c r="AT188" i="2"/>
  <c r="AU617" i="2"/>
  <c r="AU47" i="2"/>
  <c r="AU24" i="2"/>
  <c r="AT125" i="2"/>
  <c r="AT417" i="2"/>
  <c r="AT468" i="2"/>
  <c r="AT143" i="2"/>
  <c r="AT197" i="2"/>
  <c r="AT650" i="2"/>
  <c r="AU635" i="2"/>
  <c r="AU625" i="2"/>
  <c r="AU582" i="2"/>
  <c r="AU530" i="2"/>
  <c r="AU496" i="2"/>
  <c r="AU417" i="2"/>
  <c r="AU378" i="2"/>
  <c r="AU345" i="2"/>
  <c r="AU296" i="2"/>
  <c r="AU315" i="2"/>
  <c r="AU328" i="2"/>
  <c r="AU209" i="2"/>
  <c r="AU167" i="2"/>
  <c r="AU377" i="2"/>
  <c r="AU154" i="2"/>
  <c r="AU159" i="2"/>
  <c r="AU140" i="2"/>
  <c r="AU289" i="2"/>
  <c r="AU31" i="2"/>
  <c r="AU705" i="2"/>
  <c r="AS667" i="2"/>
  <c r="AT637" i="2"/>
  <c r="AT488" i="2"/>
  <c r="AT454" i="2"/>
  <c r="AT707" i="2"/>
  <c r="AT372" i="2"/>
  <c r="AT71" i="2"/>
  <c r="AT676" i="2"/>
  <c r="AU430" i="2"/>
  <c r="AU534" i="2"/>
  <c r="AU215" i="2"/>
  <c r="AU270" i="2"/>
  <c r="AU556" i="2"/>
  <c r="AU204" i="2"/>
  <c r="AU704" i="2"/>
  <c r="AU232" i="2"/>
  <c r="AU718" i="2"/>
  <c r="AU152" i="2"/>
  <c r="AU162" i="2"/>
  <c r="AU125" i="2"/>
  <c r="AU192" i="2"/>
  <c r="AU468" i="2"/>
  <c r="AU502" i="2"/>
  <c r="AU143" i="2"/>
  <c r="AU668" i="2"/>
  <c r="AU25" i="2"/>
  <c r="AU650" i="2"/>
  <c r="AS475" i="2"/>
  <c r="AS58" i="2"/>
  <c r="AT235" i="2"/>
  <c r="AT182" i="2"/>
  <c r="AT260" i="2"/>
  <c r="AT116" i="2"/>
  <c r="AT576" i="2"/>
  <c r="AT63" i="2"/>
  <c r="AT418" i="2"/>
  <c r="AT466" i="2"/>
  <c r="AT128" i="2"/>
  <c r="AT201" i="2"/>
  <c r="AU583" i="2"/>
  <c r="AU308" i="2"/>
  <c r="AU675" i="2"/>
  <c r="AU267" i="2"/>
  <c r="AU508" i="2"/>
  <c r="AU262" i="2"/>
  <c r="AU715" i="2"/>
  <c r="AU381" i="2"/>
  <c r="AU198" i="2"/>
  <c r="AU648" i="2"/>
  <c r="AU48" i="2"/>
  <c r="AU614" i="2"/>
  <c r="AU110" i="2"/>
  <c r="AU130" i="2"/>
  <c r="AU84" i="2"/>
  <c r="AU45" i="2"/>
  <c r="AU593" i="2"/>
  <c r="AU20" i="2"/>
  <c r="AU26" i="2"/>
  <c r="AU600" i="2"/>
  <c r="AU637" i="2"/>
  <c r="AU463" i="2"/>
  <c r="AU662" i="2"/>
  <c r="AU563" i="2"/>
  <c r="AU503" i="2"/>
  <c r="AU586" i="2"/>
  <c r="AU474" i="2"/>
  <c r="AU579" i="2"/>
  <c r="AU512" i="2"/>
  <c r="AU707" i="2"/>
  <c r="AU585" i="2"/>
  <c r="AU271" i="2"/>
  <c r="AU471" i="2"/>
  <c r="AU592" i="2"/>
  <c r="AU643" i="2"/>
  <c r="AU501" i="2"/>
  <c r="AU375" i="2"/>
  <c r="AU360" i="2"/>
  <c r="AU712" i="2"/>
  <c r="AU390" i="2"/>
  <c r="AU676" i="2"/>
  <c r="AU392" i="2"/>
  <c r="AU367" i="2"/>
  <c r="AU302" i="2"/>
  <c r="AU665" i="2"/>
  <c r="AU287" i="2"/>
  <c r="AU589" i="2"/>
  <c r="AU307" i="2"/>
  <c r="AU268" i="2"/>
  <c r="AU272" i="2"/>
  <c r="AU292" i="2"/>
  <c r="AU227" i="2"/>
  <c r="AU194" i="2"/>
  <c r="AU533" i="2"/>
  <c r="AU228" i="2"/>
  <c r="AU229" i="2"/>
  <c r="AU205" i="2"/>
  <c r="AU634" i="2"/>
  <c r="AU717" i="2"/>
  <c r="AU195" i="2"/>
  <c r="AU212" i="2"/>
  <c r="AU150" i="2"/>
  <c r="AU608" i="2"/>
  <c r="AU111" i="2"/>
  <c r="AU720" i="2"/>
  <c r="AU80" i="2"/>
  <c r="AU115" i="2"/>
  <c r="AU77" i="2"/>
  <c r="AU590" i="2"/>
  <c r="AU51" i="2"/>
  <c r="AU569" i="2"/>
  <c r="AU570" i="2"/>
  <c r="AU12" i="2"/>
  <c r="AU619" i="2"/>
  <c r="AU37" i="2"/>
  <c r="AU332" i="2"/>
  <c r="AT511" i="2"/>
  <c r="AT686" i="2"/>
  <c r="AT672" i="2"/>
  <c r="AT23" i="2"/>
  <c r="AT573" i="2"/>
  <c r="AT214" i="2"/>
  <c r="AT259" i="2"/>
  <c r="AT382" i="2"/>
  <c r="AT312" i="2"/>
  <c r="AU460" i="2"/>
  <c r="AT472" i="2"/>
  <c r="AT388" i="2"/>
  <c r="AT221" i="2"/>
  <c r="AT307" i="2"/>
  <c r="AT333" i="2"/>
  <c r="AT184" i="2"/>
  <c r="AT159" i="2"/>
  <c r="AT461" i="2"/>
  <c r="AT281" i="2"/>
  <c r="AT501" i="2"/>
  <c r="AT21" i="2"/>
  <c r="AT621" i="2"/>
  <c r="AT714" i="2"/>
  <c r="AT478" i="2"/>
  <c r="AT164" i="2"/>
  <c r="AT606" i="2"/>
  <c r="AT328" i="2"/>
  <c r="AT493" i="2"/>
  <c r="AT43" i="2"/>
  <c r="AT538" i="2"/>
  <c r="AT571" i="2"/>
  <c r="AT309" i="2"/>
  <c r="AT236" i="2"/>
  <c r="AT429" i="2"/>
  <c r="AT105" i="2"/>
  <c r="AT287" i="2"/>
  <c r="AT547" i="2"/>
  <c r="AT361" i="2"/>
  <c r="AT489" i="2"/>
  <c r="AT275" i="2"/>
  <c r="AT395" i="2"/>
  <c r="AT708" i="2"/>
  <c r="AT135" i="2"/>
  <c r="AT394" i="2"/>
  <c r="AT588" i="2"/>
  <c r="AT134" i="2"/>
  <c r="AT389" i="2"/>
  <c r="AT469" i="2"/>
  <c r="AT664" i="2"/>
  <c r="AT587" i="2"/>
  <c r="AT366" i="2"/>
  <c r="AT249" i="2"/>
  <c r="AT356" i="2"/>
  <c r="AT294" i="2"/>
  <c r="AT326" i="2"/>
  <c r="AT455" i="2"/>
  <c r="AT628" i="2"/>
  <c r="AT362" i="2"/>
  <c r="AT158" i="2"/>
  <c r="AT113" i="2"/>
  <c r="AT717" i="2"/>
  <c r="AT608" i="2"/>
  <c r="AT131" i="2"/>
  <c r="AT619" i="2"/>
  <c r="AU565" i="2"/>
  <c r="AU527" i="2"/>
  <c r="AU461" i="2"/>
  <c r="AU659" i="2"/>
  <c r="AU356" i="2"/>
  <c r="AU482" i="2"/>
  <c r="AU293" i="2"/>
  <c r="AU655" i="2"/>
  <c r="AU300" i="2"/>
  <c r="AU88" i="2"/>
  <c r="AU399" i="2"/>
  <c r="AU49" i="2"/>
  <c r="AU8" i="2"/>
  <c r="AT626" i="2"/>
  <c r="AT567" i="2"/>
  <c r="AT122" i="2"/>
  <c r="AT673" i="2"/>
  <c r="AT709" i="2"/>
  <c r="AT721" i="2"/>
  <c r="AT12" i="2"/>
  <c r="AT160" i="2"/>
  <c r="AT495" i="2"/>
  <c r="AT50" i="2"/>
  <c r="AT639" i="2"/>
  <c r="AT151" i="2"/>
  <c r="AT103" i="2"/>
  <c r="AT566" i="2"/>
  <c r="AT216" i="2"/>
  <c r="AT371" i="2"/>
  <c r="AT59" i="2"/>
  <c r="AT379" i="2"/>
  <c r="AT726" i="2"/>
  <c r="AT477" i="2"/>
  <c r="AT107" i="2"/>
  <c r="AU642" i="2"/>
  <c r="AU487" i="2"/>
  <c r="AU568" i="2"/>
  <c r="AU409" i="2"/>
  <c r="AU703" i="2"/>
  <c r="AU257" i="2"/>
  <c r="AU358" i="2"/>
  <c r="AU478" i="2"/>
  <c r="AU317" i="2"/>
  <c r="AU250" i="2"/>
  <c r="AU193" i="2"/>
  <c r="AU435" i="2"/>
  <c r="AU221" i="2"/>
  <c r="AU142" i="2"/>
  <c r="AU123" i="2"/>
  <c r="AU564" i="2"/>
  <c r="AU39" i="2"/>
  <c r="AU55" i="2"/>
  <c r="AU19" i="2"/>
  <c r="AS85" i="2"/>
  <c r="AT467" i="2"/>
  <c r="AT683" i="2"/>
  <c r="AT398" i="2"/>
  <c r="AT202" i="2"/>
  <c r="AT670" i="2"/>
  <c r="AT546" i="2"/>
  <c r="AT246" i="2"/>
  <c r="AT244" i="2"/>
  <c r="AT321" i="2"/>
  <c r="AT503" i="2"/>
  <c r="AT658" i="2"/>
  <c r="AT14" i="2"/>
  <c r="AT397" i="2"/>
  <c r="AT370" i="2"/>
  <c r="AT99" i="2"/>
  <c r="AT65" i="2"/>
  <c r="AT444" i="2"/>
  <c r="AT92" i="2"/>
  <c r="AT421" i="2"/>
  <c r="AT351" i="2"/>
  <c r="AT146" i="2"/>
  <c r="AT88" i="2"/>
  <c r="AT521" i="2"/>
  <c r="AT386" i="2"/>
  <c r="AT465" i="2"/>
  <c r="AT295" i="2"/>
  <c r="AT689" i="2"/>
  <c r="AT515" i="2"/>
  <c r="AT335" i="2"/>
  <c r="AT523" i="2"/>
  <c r="AT702" i="2"/>
  <c r="AT470" i="2"/>
  <c r="AT247" i="2"/>
  <c r="AT678" i="2"/>
  <c r="AT575" i="2"/>
  <c r="AT156" i="2"/>
  <c r="AT217" i="2"/>
  <c r="AT269" i="2"/>
  <c r="AT225" i="2"/>
  <c r="AT291" i="2"/>
  <c r="AT625" i="2"/>
  <c r="AT512" i="2"/>
  <c r="AT331" i="2"/>
  <c r="AT82" i="2"/>
  <c r="AT11" i="2"/>
  <c r="AT693" i="2"/>
  <c r="AT75" i="2"/>
  <c r="AT19" i="2"/>
  <c r="AT226" i="2"/>
  <c r="AT163" i="2"/>
  <c r="AT306" i="2"/>
  <c r="AT605" i="2"/>
  <c r="AT401" i="2"/>
  <c r="AT52" i="2"/>
  <c r="AT66" i="2"/>
  <c r="AT288" i="2"/>
  <c r="AT177" i="2"/>
  <c r="AU701" i="2"/>
  <c r="AU314" i="2"/>
  <c r="AU329" i="2"/>
  <c r="AT211" i="2"/>
  <c r="AT2" i="2"/>
  <c r="AT181" i="2"/>
  <c r="AT569" i="2"/>
  <c r="AU488" i="2"/>
  <c r="AU126" i="2"/>
  <c r="AU531" i="2"/>
  <c r="AU491" i="2"/>
  <c r="AU366" i="2"/>
  <c r="AU580" i="2"/>
  <c r="AU384" i="2"/>
  <c r="AU200" i="2"/>
  <c r="AU401" i="2"/>
  <c r="AU101" i="2"/>
  <c r="AU92" i="2"/>
  <c r="AU224" i="2"/>
  <c r="AU13" i="2"/>
  <c r="AT376" i="2"/>
  <c r="AT520" i="2"/>
  <c r="AT629" i="2"/>
  <c r="AT279" i="2"/>
  <c r="AT186" i="2"/>
  <c r="AT494" i="2"/>
  <c r="AT528" i="2"/>
  <c r="AT413" i="2"/>
  <c r="AT138" i="2"/>
  <c r="AT41" i="2"/>
  <c r="AT458" i="2"/>
  <c r="AT17" i="2"/>
  <c r="AT185" i="2"/>
  <c r="AT534" i="2"/>
  <c r="AT384" i="2"/>
  <c r="AT73" i="2"/>
  <c r="AT448" i="2"/>
  <c r="AT308" i="2"/>
  <c r="AU661" i="2"/>
  <c r="AU352" i="2"/>
  <c r="AU504" i="2"/>
  <c r="AU462" i="2"/>
  <c r="AU682" i="2"/>
  <c r="AU420" i="2"/>
  <c r="AU342" i="2"/>
  <c r="AU325" i="2"/>
  <c r="AU309" i="2"/>
  <c r="AU371" i="2"/>
  <c r="AU443" i="2"/>
  <c r="AU216" i="2"/>
  <c r="AU255" i="2"/>
  <c r="AU72" i="2"/>
  <c r="AU96" i="2"/>
  <c r="AU62" i="2"/>
  <c r="AU57" i="2"/>
  <c r="AS637" i="2"/>
  <c r="AS533" i="2"/>
  <c r="AT711" i="2"/>
  <c r="AT325" i="2"/>
  <c r="AT49" i="2"/>
  <c r="AT334" i="2"/>
  <c r="AU697" i="2"/>
  <c r="AU553" i="2"/>
  <c r="AU495" i="2"/>
  <c r="AU649" i="2"/>
  <c r="AU540" i="2"/>
  <c r="AU646" i="2"/>
  <c r="AU266" i="2"/>
  <c r="AU242" i="2"/>
  <c r="AU208" i="2"/>
  <c r="AU220" i="2"/>
  <c r="AU282" i="2"/>
  <c r="AU127" i="2"/>
  <c r="AU69" i="2"/>
  <c r="AU81" i="2"/>
  <c r="AU23" i="2"/>
  <c r="AU14" i="2"/>
  <c r="AT669" i="2"/>
  <c r="AT481" i="2"/>
  <c r="AT243" i="2"/>
  <c r="AT280" i="2"/>
  <c r="AT256" i="2"/>
  <c r="AT47" i="2"/>
  <c r="AT301" i="2"/>
  <c r="AT57" i="2"/>
  <c r="AT4" i="2"/>
  <c r="AT327" i="2"/>
  <c r="AT519" i="2"/>
  <c r="AT173" i="2"/>
  <c r="AT431" i="2"/>
  <c r="AT70" i="2"/>
  <c r="AT439" i="2"/>
  <c r="AT10" i="2"/>
  <c r="AT9" i="2"/>
  <c r="AT289" i="2"/>
  <c r="AT705" i="2"/>
  <c r="AT634" i="2"/>
  <c r="AT385" i="2"/>
  <c r="AT55" i="2"/>
  <c r="AT590" i="2"/>
  <c r="AT701" i="2"/>
  <c r="AT583" i="2"/>
  <c r="AT77" i="2"/>
  <c r="AT484" i="2"/>
  <c r="AT595" i="2"/>
  <c r="AT369" i="2"/>
  <c r="AU552" i="2"/>
  <c r="AU441" i="2"/>
  <c r="AU515" i="2"/>
  <c r="AU507" i="2"/>
  <c r="AU412" i="2"/>
  <c r="AU550" i="2"/>
  <c r="AU247" i="2"/>
  <c r="AU95" i="2"/>
  <c r="AU260" i="2"/>
  <c r="AU259" i="2"/>
  <c r="AU134" i="2"/>
  <c r="AU114" i="2"/>
  <c r="AU118" i="2"/>
  <c r="AU166" i="2"/>
  <c r="AT684" i="2"/>
  <c r="AT283" i="2"/>
  <c r="AT74" i="2"/>
  <c r="AT111" i="2"/>
  <c r="AT16" i="2"/>
  <c r="AT559" i="2"/>
  <c r="AT39" i="2"/>
  <c r="AT61" i="2"/>
  <c r="AU680" i="2"/>
  <c r="AU695" i="2"/>
  <c r="AU526" i="2"/>
  <c r="AU436" i="2"/>
  <c r="AU354" i="2"/>
  <c r="AU421" i="2"/>
  <c r="AU685" i="2"/>
  <c r="AU252" i="2"/>
  <c r="AU211" i="2"/>
  <c r="AU217" i="2"/>
  <c r="AU222" i="2"/>
  <c r="AU169" i="2"/>
  <c r="AU122" i="2"/>
  <c r="AU78" i="2"/>
  <c r="AU71" i="2"/>
  <c r="AU416" i="2"/>
  <c r="AU9" i="2"/>
  <c r="AS271" i="2"/>
  <c r="AT527" i="2"/>
  <c r="AT524" i="2"/>
  <c r="AT350" i="2"/>
  <c r="AT364" i="2"/>
  <c r="AU532" i="2"/>
  <c r="AU640" i="2"/>
  <c r="AU346" i="2"/>
  <c r="AU577" i="2"/>
  <c r="AU452" i="2"/>
  <c r="AU651" i="2"/>
  <c r="AU407" i="2"/>
  <c r="AU404" i="2"/>
  <c r="AU291" i="2"/>
  <c r="AU333" i="2"/>
  <c r="AU231" i="2"/>
  <c r="AU176" i="2"/>
  <c r="AU170" i="2"/>
  <c r="AU113" i="2"/>
  <c r="AU83" i="2"/>
  <c r="AU58" i="2"/>
  <c r="AU100" i="2"/>
  <c r="AU16" i="2"/>
  <c r="AU10" i="2"/>
  <c r="AT390" i="2"/>
  <c r="AT433" i="2"/>
  <c r="AT121" i="2"/>
  <c r="AT203" i="2"/>
  <c r="AT89" i="2"/>
  <c r="AT426" i="2"/>
  <c r="AT378" i="2"/>
  <c r="AT233" i="2"/>
  <c r="AT581" i="2"/>
  <c r="AT208" i="2"/>
  <c r="AT591" i="2"/>
  <c r="AT46" i="2"/>
  <c r="AT8" i="2"/>
  <c r="AT377" i="2"/>
  <c r="AT471" i="2"/>
  <c r="AT100" i="2"/>
  <c r="AT35" i="2"/>
  <c r="AT144" i="2"/>
  <c r="AT490" i="2"/>
  <c r="AT187" i="2"/>
  <c r="AT300" i="2"/>
  <c r="AT245" i="2"/>
  <c r="AT507" i="2"/>
  <c r="AT273" i="2"/>
  <c r="AT644" i="2"/>
  <c r="AT496" i="2"/>
  <c r="AT453" i="2"/>
  <c r="AT657" i="2"/>
  <c r="AT412" i="2"/>
  <c r="AT40" i="2"/>
  <c r="AU666" i="2"/>
  <c r="AU191" i="2"/>
  <c r="AU189" i="2"/>
  <c r="AU694" i="2"/>
  <c r="AU560" i="2"/>
  <c r="AU536" i="2"/>
  <c r="AU671" i="2"/>
  <c r="AU423" i="2"/>
  <c r="AU555" i="2"/>
  <c r="AU327" i="2"/>
  <c r="AU235" i="2"/>
  <c r="AU52" i="2"/>
  <c r="AU34" i="2"/>
  <c r="AT189" i="2"/>
  <c r="AT365" i="2"/>
  <c r="AT302" i="2"/>
  <c r="AT636" i="2"/>
  <c r="AT262" i="2"/>
  <c r="AT531" i="2"/>
  <c r="AT354" i="2"/>
  <c r="AT311" i="2"/>
  <c r="AT550" i="2"/>
  <c r="AT609" i="2"/>
  <c r="AT713" i="2"/>
  <c r="AT525" i="2"/>
  <c r="AT720" i="2"/>
  <c r="AT594" i="2"/>
  <c r="AT570" i="2"/>
  <c r="AT332" i="2"/>
  <c r="AT396" i="2"/>
  <c r="AT624" i="2"/>
  <c r="AT407" i="2"/>
  <c r="AT698" i="2"/>
  <c r="AT147" i="2"/>
  <c r="AT464" i="2"/>
  <c r="AT215" i="2"/>
  <c r="AU607" i="2"/>
  <c r="AU535" i="2"/>
  <c r="AU432" i="2"/>
  <c r="AU406" i="2"/>
  <c r="AU373" i="2"/>
  <c r="AU297" i="2"/>
  <c r="AU180" i="2"/>
  <c r="AU280" i="2"/>
  <c r="AU163" i="2"/>
  <c r="AU90" i="2"/>
  <c r="AU82" i="2"/>
  <c r="AU21" i="2"/>
  <c r="AS439" i="2"/>
  <c r="AT428" i="2"/>
  <c r="AT360" i="2"/>
  <c r="AT93" i="2"/>
  <c r="AT645" i="2"/>
  <c r="AT542" i="2"/>
  <c r="AT86" i="2"/>
  <c r="AT6" i="2"/>
  <c r="AT108" i="2"/>
  <c r="AT618" i="2"/>
  <c r="AT677" i="2"/>
  <c r="AT638" i="2"/>
  <c r="AT310" i="2"/>
  <c r="AU725" i="2"/>
  <c r="AU129" i="2"/>
  <c r="AU453" i="2"/>
  <c r="AU87" i="2"/>
  <c r="AU256" i="2"/>
  <c r="AU403" i="2"/>
  <c r="AU641" i="2"/>
  <c r="AU183" i="2"/>
  <c r="AU713" i="2"/>
  <c r="AU505" i="2"/>
  <c r="AU548" i="2"/>
  <c r="AU388" i="2"/>
  <c r="AU199" i="2"/>
  <c r="AU119" i="2"/>
  <c r="AU567" i="2"/>
  <c r="AU514" i="2"/>
  <c r="AU275" i="2"/>
  <c r="AU547" i="2"/>
  <c r="AU644" i="2"/>
  <c r="AU519" i="2"/>
  <c r="AU518" i="2"/>
  <c r="AU627" i="2"/>
  <c r="AU190" i="2"/>
  <c r="AU243" i="2"/>
  <c r="AU469" i="2"/>
  <c r="AU18" i="2"/>
  <c r="AU633" i="2"/>
  <c r="AU455" i="2"/>
  <c r="AU415" i="2"/>
  <c r="AU414" i="2"/>
  <c r="AU313" i="2"/>
  <c r="AU273" i="2"/>
  <c r="AU647" i="2"/>
  <c r="AU485" i="2"/>
  <c r="AU691" i="2"/>
  <c r="AU454" i="2"/>
  <c r="AU139" i="2"/>
  <c r="AU357" i="2"/>
  <c r="AU254" i="2"/>
  <c r="AU660" i="2"/>
  <c r="AU480" i="2"/>
  <c r="AU246" i="2"/>
  <c r="AU144" i="2"/>
  <c r="AU654" i="2"/>
  <c r="AU686" i="2"/>
  <c r="AU413" i="2"/>
  <c r="AU86" i="2"/>
  <c r="AU516" i="2"/>
  <c r="AU456" i="2"/>
  <c r="AU258" i="2"/>
  <c r="AU151" i="2"/>
  <c r="AU447" i="2"/>
  <c r="AU11" i="2"/>
  <c r="AU42" i="2"/>
  <c r="AU596" i="2"/>
  <c r="AU615" i="2"/>
  <c r="AU174" i="2"/>
  <c r="AU290" i="2"/>
  <c r="AU674" i="2"/>
  <c r="AU177" i="2"/>
  <c r="AU361" i="2"/>
  <c r="AU402" i="2"/>
  <c r="AU248" i="2"/>
  <c r="AU584" i="2"/>
  <c r="AU158" i="2"/>
  <c r="AU161" i="2"/>
  <c r="AU374" i="2"/>
  <c r="AU616" i="2"/>
  <c r="AU598" i="2"/>
  <c r="AU726" i="2"/>
  <c r="AU234" i="2"/>
  <c r="AU672" i="2"/>
  <c r="AU664" i="2"/>
  <c r="AU667" i="2"/>
  <c r="AU546" i="2"/>
  <c r="AU597" i="2"/>
  <c r="AU397" i="2"/>
  <c r="AU391" i="2"/>
  <c r="AU337" i="2"/>
  <c r="AU283" i="2"/>
  <c r="AU233" i="2"/>
  <c r="AU475" i="2"/>
  <c r="AU244" i="2"/>
  <c r="AU145" i="2"/>
  <c r="AU141" i="2"/>
  <c r="AU153" i="2"/>
  <c r="AU66" i="2"/>
  <c r="AU30" i="2"/>
  <c r="AU499" i="2"/>
  <c r="AT387" i="2"/>
  <c r="AT560" i="2"/>
  <c r="AT248" i="2"/>
  <c r="AT723" i="2"/>
  <c r="AT140" i="2"/>
  <c r="AT656" i="2"/>
  <c r="AT219" i="2"/>
  <c r="AT544" i="2"/>
  <c r="AT347" i="2"/>
  <c r="AT706" i="2"/>
  <c r="AT15" i="2"/>
  <c r="AT150" i="2"/>
  <c r="AT51" i="2"/>
  <c r="AT274" i="2"/>
  <c r="AT127" i="2"/>
  <c r="AT223" i="2"/>
  <c r="AT5" i="2"/>
  <c r="AT558" i="2"/>
  <c r="AT22" i="2"/>
  <c r="AT632" i="2"/>
  <c r="AU716" i="2"/>
  <c r="AU185" i="2"/>
  <c r="AU304" i="2"/>
  <c r="AU687" i="2"/>
  <c r="AU245" i="2"/>
  <c r="AU681" i="2"/>
  <c r="AU238" i="2"/>
  <c r="AU172" i="2"/>
  <c r="AU201" i="2"/>
  <c r="AT611" i="2"/>
  <c r="AT352" i="2"/>
  <c r="AT635" i="2"/>
  <c r="AT462" i="2"/>
  <c r="AT409" i="2"/>
  <c r="AT474" i="2"/>
  <c r="AT336" i="2"/>
  <c r="AT424" i="2"/>
  <c r="AT443" i="2"/>
  <c r="AT123" i="2"/>
  <c r="AT56" i="2"/>
  <c r="AT33" i="2"/>
  <c r="AT72" i="2"/>
  <c r="AT564" i="2"/>
  <c r="AT553" i="2"/>
  <c r="AT285" i="2"/>
  <c r="AT697" i="2"/>
  <c r="AT479" i="2"/>
  <c r="AT126" i="2"/>
  <c r="AT263" i="2"/>
  <c r="AT483" i="2"/>
  <c r="AT411" i="2"/>
  <c r="AT76" i="2"/>
  <c r="AT98" i="2"/>
  <c r="AT480" i="2"/>
  <c r="AT179" i="2"/>
  <c r="AU339" i="2"/>
  <c r="AT584" i="2"/>
  <c r="AT640" i="2"/>
  <c r="AT190" i="2"/>
  <c r="AT112" i="2"/>
  <c r="AT491" i="2"/>
  <c r="AT646" i="2"/>
  <c r="AT555" i="2"/>
  <c r="AT64" i="2"/>
  <c r="AT329" i="2"/>
  <c r="AT58" i="2"/>
  <c r="AT410" i="2"/>
  <c r="AU620" i="2"/>
  <c r="AU393" i="2"/>
  <c r="AU663" i="2"/>
  <c r="AU544" i="2"/>
  <c r="AU492" i="2"/>
  <c r="AU572" i="2"/>
  <c r="AU539" i="2"/>
  <c r="AU511" i="2"/>
  <c r="AU450" i="2"/>
  <c r="AU483" i="2"/>
  <c r="AU424" i="2"/>
  <c r="AU306" i="2"/>
  <c r="AU437" i="2"/>
  <c r="AU438" i="2"/>
  <c r="AU279" i="2"/>
  <c r="AU446" i="2"/>
  <c r="AU554" i="2"/>
  <c r="AU63" i="2"/>
  <c r="AU146" i="2"/>
  <c r="AU699" i="2"/>
  <c r="AU551" i="2"/>
  <c r="AU70" i="2"/>
  <c r="AU76" i="2"/>
  <c r="AU46" i="2"/>
  <c r="AU322" i="2"/>
  <c r="AU2" i="2"/>
  <c r="AT391" i="2"/>
  <c r="AT695" i="2"/>
  <c r="AT487" i="2"/>
  <c r="AT526" i="2"/>
  <c r="AT682" i="2"/>
  <c r="AT703" i="2"/>
  <c r="AT79" i="2"/>
  <c r="AT257" i="2"/>
  <c r="AT685" i="2"/>
  <c r="AT344" i="2"/>
  <c r="AT207" i="2"/>
  <c r="AT84" i="2"/>
  <c r="AT117" i="2"/>
  <c r="AT603" i="2"/>
  <c r="AT240" i="2"/>
  <c r="AT349" i="2"/>
  <c r="AT661" i="2"/>
  <c r="AT282" i="2"/>
  <c r="AT437" i="2"/>
  <c r="AT104" i="2"/>
  <c r="AT231" i="2"/>
  <c r="AT504" i="2"/>
  <c r="AT416" i="2"/>
  <c r="AT304" i="2"/>
  <c r="AT193" i="2"/>
  <c r="AT476" i="2"/>
  <c r="AT649" i="2"/>
  <c r="AT539" i="2"/>
  <c r="AT148" i="2"/>
  <c r="AT298" i="2"/>
  <c r="AT696" i="2"/>
  <c r="AT142" i="2"/>
  <c r="AT679" i="2"/>
  <c r="AT633" i="2"/>
  <c r="AT359" i="2"/>
  <c r="AT597" i="2"/>
  <c r="AT518" i="2"/>
  <c r="AT522" i="2"/>
  <c r="AT96" i="2"/>
  <c r="AT509" i="2"/>
  <c r="AT168" i="2"/>
  <c r="AT136" i="2"/>
  <c r="AT167" i="2"/>
  <c r="AU543" i="2"/>
  <c r="AU557" i="2"/>
  <c r="AU601" i="2"/>
  <c r="AU476" i="2"/>
  <c r="AU541" i="2"/>
  <c r="AU624" i="2"/>
  <c r="AU418" i="2"/>
  <c r="AU419" i="2"/>
  <c r="AU724" i="2"/>
  <c r="AU385" i="2"/>
  <c r="AU653" i="2"/>
  <c r="AU278" i="2"/>
  <c r="AU251" i="2"/>
  <c r="AU301" i="2"/>
  <c r="AU605" i="2"/>
  <c r="AU326" i="2"/>
  <c r="AU131" i="2"/>
  <c r="AU657" i="2"/>
  <c r="AU99" i="2"/>
  <c r="AU68" i="2"/>
  <c r="AU112" i="2"/>
  <c r="AU466" i="2"/>
  <c r="AU128" i="2"/>
  <c r="AU561" i="2"/>
  <c r="AT355" i="2"/>
  <c r="AT654" i="2"/>
  <c r="AT422" i="2"/>
  <c r="AT110" i="2"/>
  <c r="AT60" i="2"/>
  <c r="AT319" i="2"/>
  <c r="AT440" i="2"/>
  <c r="AT340" i="2"/>
  <c r="AT258" i="2"/>
  <c r="AT97" i="2"/>
  <c r="AT316" i="2"/>
  <c r="AT607" i="2"/>
  <c r="AT67" i="2"/>
  <c r="AT224" i="2"/>
  <c r="AT543" i="2"/>
  <c r="AT663" i="2"/>
  <c r="AT492" i="2"/>
  <c r="AT250" i="2"/>
  <c r="AT192" i="2"/>
  <c r="AT450" i="2"/>
  <c r="AT54" i="2"/>
  <c r="AT568" i="2"/>
  <c r="AT209" i="2"/>
  <c r="AT268" i="2"/>
  <c r="AT166" i="2"/>
  <c r="AT81" i="2"/>
  <c r="AT169" i="2"/>
  <c r="AT25" i="2"/>
  <c r="AT505" i="2"/>
  <c r="AT251" i="2"/>
  <c r="AT408" i="2"/>
  <c r="AT266" i="2"/>
  <c r="AT541" i="2"/>
  <c r="AT339" i="2"/>
  <c r="AT423" i="2"/>
  <c r="AT204" i="2"/>
  <c r="AT513" i="2"/>
  <c r="AT532" i="2"/>
  <c r="AT405" i="2"/>
  <c r="AT375" i="2"/>
  <c r="AT473" i="2"/>
  <c r="AT133" i="2"/>
  <c r="AT83" i="2"/>
  <c r="AT456" i="2"/>
  <c r="AT213" i="2"/>
  <c r="AT457" i="2"/>
  <c r="AT313" i="2"/>
  <c r="AT404" i="2"/>
  <c r="AT238" i="2"/>
  <c r="AT651" i="2"/>
  <c r="AT53" i="2"/>
  <c r="AT627" i="2"/>
  <c r="AT652" i="2"/>
  <c r="AT641" i="2"/>
  <c r="AT725" i="2"/>
  <c r="AT579" i="2"/>
  <c r="AT118" i="2"/>
  <c r="AT153" i="2"/>
  <c r="AT400" i="2"/>
  <c r="AT85" i="2"/>
  <c r="AT586" i="2"/>
  <c r="AT154" i="2"/>
  <c r="AT552" i="2"/>
  <c r="AT175" i="2"/>
  <c r="AT303" i="2"/>
  <c r="AT24" i="2"/>
  <c r="AT267" i="2"/>
  <c r="AT537" i="2"/>
  <c r="AT20" i="2"/>
  <c r="AT114" i="2"/>
  <c r="AT655" i="2"/>
  <c r="AT548" i="2"/>
  <c r="AT482" i="2"/>
  <c r="AT671" i="2"/>
  <c r="AT659" i="2"/>
  <c r="AT691" i="2"/>
  <c r="AT141" i="2"/>
  <c r="AT373" i="2"/>
  <c r="AT577" i="2"/>
  <c r="AT653" i="2"/>
  <c r="AT432" i="2"/>
  <c r="AT687" i="2"/>
  <c r="AT124" i="2"/>
  <c r="AT446" i="2"/>
  <c r="AT42" i="2"/>
  <c r="AT554" i="2"/>
  <c r="AT232" i="2"/>
  <c r="AT195" i="2"/>
  <c r="AT699" i="2"/>
  <c r="AT551" i="2"/>
  <c r="AT68" i="2"/>
  <c r="AT139" i="2"/>
  <c r="AT662" i="2"/>
  <c r="AT322" i="2"/>
  <c r="AT561" i="2"/>
  <c r="AT680" i="2"/>
  <c r="AT565" i="2"/>
  <c r="AT667" i="2"/>
  <c r="AT314" i="2"/>
  <c r="AT449" i="2"/>
  <c r="AT229" i="2"/>
  <c r="AT95" i="2"/>
  <c r="AT324" i="2"/>
  <c r="AT94" i="2"/>
  <c r="AT549" i="2"/>
  <c r="AT31" i="2"/>
  <c r="AT674" i="2"/>
  <c r="AT132" i="2"/>
  <c r="AT90" i="2"/>
  <c r="AT441" i="2"/>
  <c r="AT130" i="2"/>
  <c r="AT196" i="2"/>
  <c r="AT290" i="2"/>
  <c r="AT688" i="2"/>
  <c r="AT28" i="2"/>
  <c r="AT497" i="2"/>
  <c r="AT343" i="2"/>
  <c r="AT237" i="2"/>
  <c r="AT452" i="2"/>
  <c r="AT27" i="2"/>
  <c r="AT174" i="2"/>
  <c r="AT176" i="2"/>
  <c r="AT414" i="2"/>
  <c r="AT660" i="2"/>
  <c r="AT261" i="2"/>
  <c r="AT604" i="2"/>
  <c r="AT447" i="2"/>
  <c r="AT500" i="2"/>
  <c r="AT367" i="2"/>
  <c r="AT252" i="2"/>
  <c r="AT510" i="2"/>
  <c r="AT374" i="2"/>
  <c r="AT183" i="2"/>
  <c r="AT45" i="2"/>
  <c r="AT353" i="2"/>
  <c r="AT7" i="2"/>
  <c r="AT380" i="2"/>
  <c r="AT612" i="2"/>
  <c r="AT253" i="2"/>
  <c r="AT536" i="2"/>
  <c r="AT228" i="2"/>
  <c r="AT30" i="2"/>
  <c r="AT724" i="2"/>
  <c r="AT722" i="2"/>
  <c r="AT180" i="2"/>
  <c r="AT415" i="2"/>
  <c r="AT506" i="2"/>
  <c r="AT241" i="2"/>
  <c r="AT162" i="2"/>
  <c r="AU348" i="2"/>
  <c r="AU604" i="2"/>
  <c r="AU168" i="2"/>
  <c r="AU312" i="2"/>
  <c r="AU594" i="2"/>
  <c r="AU576" i="2"/>
  <c r="AU410" i="2"/>
  <c r="AU237" i="2"/>
  <c r="AU400" i="2"/>
  <c r="AU305" i="2"/>
  <c r="AU186" i="2"/>
  <c r="AU609" i="2"/>
  <c r="AU510" i="2"/>
  <c r="AU132" i="2"/>
  <c r="AU35" i="2"/>
  <c r="AU43" i="2"/>
  <c r="AU380" i="2"/>
  <c r="AT37" i="2"/>
  <c r="AT3" i="2"/>
  <c r="AT161" i="2"/>
  <c r="AT338" i="2"/>
  <c r="AT460" i="2"/>
  <c r="AU467" i="2"/>
  <c r="AU595" i="2"/>
  <c r="AU525" i="2"/>
  <c r="AU343" i="2"/>
  <c r="AU36" i="2"/>
  <c r="AU484" i="2"/>
  <c r="AU261" i="2"/>
  <c r="AU241" i="2"/>
  <c r="AU500" i="2"/>
  <c r="AU106" i="2"/>
  <c r="AU109" i="2"/>
  <c r="AU382" i="2"/>
  <c r="AU32" i="2"/>
  <c r="AU28" i="2"/>
  <c r="AU27" i="2"/>
  <c r="AU612" i="2"/>
  <c r="AU622" i="2"/>
  <c r="AU631" i="2"/>
  <c r="AU630" i="2"/>
  <c r="AU472" i="2"/>
  <c r="AU184" i="2"/>
  <c r="AU363" i="2"/>
  <c r="AU340" i="2"/>
  <c r="AU571" i="2"/>
  <c r="AU79" i="2"/>
  <c r="AU44" i="2"/>
  <c r="AU135" i="2"/>
  <c r="AT26" i="2"/>
  <c r="AT615" i="2"/>
  <c r="AT445" i="2"/>
  <c r="AU587" i="2"/>
  <c r="AU562" i="2"/>
  <c r="AU542" i="2"/>
  <c r="AU394" i="2"/>
  <c r="AU449" i="2"/>
  <c r="AU368" i="2"/>
  <c r="AU722" i="2"/>
  <c r="AU288" i="2"/>
  <c r="AU298" i="2"/>
  <c r="AU457" i="2"/>
  <c r="AU451" i="2"/>
  <c r="AU157" i="2"/>
  <c r="AU136" i="2"/>
  <c r="AU628" i="2"/>
  <c r="AU359" i="2"/>
  <c r="AU74" i="2"/>
  <c r="AU107" i="2"/>
  <c r="AU175" i="2"/>
  <c r="AU3" i="2"/>
  <c r="AS336" i="2"/>
  <c r="AU464" i="2"/>
  <c r="AU473" i="2"/>
  <c r="AU383" i="2"/>
  <c r="AU408" i="2"/>
  <c r="AU347" i="2"/>
  <c r="AU574" i="2"/>
  <c r="AU281" i="2"/>
  <c r="AU202" i="2"/>
  <c r="AU621" i="2"/>
  <c r="AU714" i="2"/>
  <c r="AU606" i="2"/>
  <c r="AU160" i="2"/>
  <c r="AU164" i="2"/>
  <c r="AU538" i="2"/>
  <c r="AU708" i="2"/>
  <c r="AU33" i="2"/>
  <c r="AU5" i="2"/>
  <c r="AU389" i="2"/>
  <c r="AT149" i="2"/>
  <c r="AS511" i="2"/>
  <c r="AV511" i="2" s="1"/>
  <c r="AS576" i="2"/>
  <c r="AS348" i="2"/>
  <c r="AS199" i="2"/>
  <c r="AV199" i="2" s="1"/>
  <c r="AS490" i="2"/>
  <c r="AS448" i="2"/>
  <c r="AS56" i="2"/>
  <c r="AV56" i="2" s="1"/>
  <c r="AS652" i="2"/>
  <c r="AS544" i="2"/>
  <c r="AS393" i="2"/>
  <c r="AS251" i="2"/>
  <c r="AS109" i="2"/>
  <c r="AS129" i="2"/>
  <c r="AS626" i="2"/>
  <c r="AS522" i="2"/>
  <c r="AS61" i="2"/>
  <c r="AS29" i="2"/>
  <c r="AS618" i="2"/>
  <c r="AV618" i="2" s="1"/>
  <c r="AS487" i="2"/>
  <c r="AS601" i="2"/>
  <c r="AS541" i="2"/>
  <c r="AS509" i="2"/>
  <c r="AS218" i="2"/>
  <c r="AS711" i="2"/>
  <c r="AS489" i="2"/>
  <c r="AS569" i="2"/>
  <c r="AS678" i="2"/>
  <c r="AS369" i="2"/>
  <c r="AS589" i="2"/>
  <c r="AS60" i="2"/>
  <c r="AV60" i="2" s="1"/>
  <c r="AS659" i="2"/>
  <c r="AS454" i="2"/>
  <c r="AS524" i="2"/>
  <c r="AS575" i="2"/>
  <c r="AS529" i="2"/>
  <c r="AS387" i="2"/>
  <c r="AS370" i="2"/>
  <c r="AS181" i="2"/>
  <c r="AV181" i="2" s="1"/>
  <c r="AS335" i="2"/>
  <c r="AV335" i="2" s="1"/>
  <c r="AS523" i="2"/>
  <c r="AV523" i="2" s="1"/>
  <c r="AS54" i="2"/>
  <c r="AS520" i="2"/>
  <c r="AS464" i="2"/>
  <c r="AV464" i="2" s="1"/>
  <c r="AS528" i="2"/>
  <c r="AS635" i="2"/>
  <c r="AS530" i="2"/>
  <c r="AS506" i="2"/>
  <c r="AS331" i="2"/>
  <c r="AS706" i="2"/>
  <c r="AS155" i="2"/>
  <c r="AS94" i="2"/>
  <c r="AS187" i="2"/>
  <c r="AV187" i="2" s="1"/>
  <c r="AS423" i="2"/>
  <c r="AS72" i="2"/>
  <c r="AS683" i="2"/>
  <c r="AV683" i="2" s="1"/>
  <c r="AS552" i="2"/>
  <c r="AS491" i="2"/>
  <c r="AS580" i="2"/>
  <c r="AS655" i="2"/>
  <c r="AV655" i="2" s="1"/>
  <c r="AS253" i="2"/>
  <c r="AS300" i="2"/>
  <c r="AS49" i="2"/>
  <c r="AS166" i="2"/>
  <c r="AS215" i="2"/>
  <c r="AS712" i="2"/>
  <c r="AS108" i="2"/>
  <c r="AS677" i="2"/>
  <c r="AS669" i="2"/>
  <c r="AS709" i="2"/>
  <c r="AS625" i="2"/>
  <c r="AS532" i="2"/>
  <c r="AS664" i="2"/>
  <c r="AS346" i="2"/>
  <c r="AS495" i="2"/>
  <c r="AV495" i="2" s="1"/>
  <c r="AS597" i="2"/>
  <c r="AS651" i="2"/>
  <c r="AS540" i="2"/>
  <c r="AS407" i="2"/>
  <c r="AS442" i="2"/>
  <c r="AS266" i="2"/>
  <c r="AS242" i="2"/>
  <c r="AS176" i="2"/>
  <c r="AS282" i="2"/>
  <c r="AS23" i="2"/>
  <c r="AS244" i="2"/>
  <c r="AS144" i="2"/>
  <c r="AV144" i="2" s="1"/>
  <c r="AS725" i="2"/>
  <c r="AS553" i="2"/>
  <c r="AV553" i="2" s="1"/>
  <c r="AS560" i="2"/>
  <c r="AS562" i="2"/>
  <c r="AV562" i="2" s="1"/>
  <c r="AS542" i="2"/>
  <c r="AS368" i="2"/>
  <c r="AS327" i="2"/>
  <c r="AS249" i="2"/>
  <c r="AS89" i="2"/>
  <c r="AS3" i="2"/>
  <c r="AS600" i="2"/>
  <c r="AS347" i="2"/>
  <c r="AS666" i="2"/>
  <c r="AV666" i="2" s="1"/>
  <c r="AS617" i="2"/>
  <c r="AV617" i="2" s="1"/>
  <c r="AS622" i="2"/>
  <c r="AS631" i="2"/>
  <c r="AS514" i="2"/>
  <c r="AS516" i="2"/>
  <c r="AS403" i="2"/>
  <c r="AS567" i="2"/>
  <c r="AS630" i="2"/>
  <c r="AR191" i="2"/>
  <c r="AS191" i="2"/>
  <c r="AS519" i="2"/>
  <c r="AV519" i="2" s="1"/>
  <c r="AS485" i="2"/>
  <c r="AS710" i="2"/>
  <c r="AS473" i="2"/>
  <c r="AS596" i="2"/>
  <c r="AS383" i="2"/>
  <c r="AS408" i="2"/>
  <c r="AS472" i="2"/>
  <c r="AV472" i="2" s="1"/>
  <c r="AS388" i="2"/>
  <c r="AS396" i="2"/>
  <c r="AS402" i="2"/>
  <c r="AS314" i="2"/>
  <c r="AS184" i="2"/>
  <c r="AS273" i="2"/>
  <c r="AS363" i="2"/>
  <c r="AS574" i="2"/>
  <c r="AS281" i="2"/>
  <c r="AS340" i="2"/>
  <c r="AS202" i="2"/>
  <c r="AS621" i="2"/>
  <c r="AS714" i="2"/>
  <c r="AS254" i="2"/>
  <c r="AS177" i="2"/>
  <c r="AS606" i="2"/>
  <c r="AS256" i="2"/>
  <c r="AS160" i="2"/>
  <c r="AS164" i="2"/>
  <c r="AS243" i="2"/>
  <c r="AS538" i="2"/>
  <c r="AS571" i="2"/>
  <c r="AS151" i="2"/>
  <c r="AV151" i="2" s="1"/>
  <c r="AS190" i="2"/>
  <c r="AS174" i="2"/>
  <c r="AV174" i="2" s="1"/>
  <c r="AS119" i="2"/>
  <c r="AS547" i="2"/>
  <c r="AR361" i="2"/>
  <c r="AS361" i="2"/>
  <c r="AS79" i="2"/>
  <c r="AS275" i="2"/>
  <c r="AS44" i="2"/>
  <c r="AS708" i="2"/>
  <c r="AS135" i="2"/>
  <c r="AV135" i="2" s="1"/>
  <c r="AS33" i="2"/>
  <c r="AS18" i="2"/>
  <c r="AS5" i="2"/>
  <c r="AV5" i="2" s="1"/>
  <c r="AS389" i="2"/>
  <c r="AV389" i="2" s="1"/>
  <c r="AS612" i="2"/>
  <c r="AS194" i="2"/>
  <c r="AS353" i="2"/>
  <c r="AS183" i="2"/>
  <c r="AV183" i="2" s="1"/>
  <c r="AS713" i="2"/>
  <c r="AS510" i="2"/>
  <c r="AS609" i="2"/>
  <c r="AV609" i="2" s="1"/>
  <c r="AS455" i="2"/>
  <c r="AS261" i="2"/>
  <c r="AS616" i="2"/>
  <c r="AV616" i="2" s="1"/>
  <c r="AS469" i="2"/>
  <c r="AS380" i="2"/>
  <c r="AS132" i="2"/>
  <c r="AS312" i="2"/>
  <c r="AS374" i="2"/>
  <c r="AV374" i="2" s="1"/>
  <c r="AS382" i="2"/>
  <c r="AS367" i="2"/>
  <c r="AS500" i="2"/>
  <c r="AS604" i="2"/>
  <c r="AS660" i="2"/>
  <c r="AS414" i="2"/>
  <c r="AS258" i="2"/>
  <c r="AS302" i="2"/>
  <c r="AS474" i="2"/>
  <c r="AS20" i="2"/>
  <c r="AS595" i="2"/>
  <c r="AS665" i="2"/>
  <c r="AS586" i="2"/>
  <c r="AV586" i="2" s="1"/>
  <c r="AS45" i="2"/>
  <c r="AS592" i="2"/>
  <c r="AS585" i="2"/>
  <c r="AS598" i="2"/>
  <c r="AS463" i="2"/>
  <c r="AV463" i="2" s="1"/>
  <c r="AS205" i="2"/>
  <c r="AS35" i="2"/>
  <c r="AS28" i="2"/>
  <c r="AS431" i="2"/>
  <c r="AS26" i="2"/>
  <c r="AS480" i="2"/>
  <c r="AS581" i="2"/>
  <c r="AS237" i="2"/>
  <c r="AV237" i="2" s="1"/>
  <c r="AS497" i="2"/>
  <c r="AS620" i="2"/>
  <c r="AS426" i="2"/>
  <c r="AS672" i="2"/>
  <c r="AS674" i="2"/>
  <c r="AS390" i="2"/>
  <c r="AS512" i="2"/>
  <c r="AS162" i="2"/>
  <c r="AS32" i="2"/>
  <c r="AS150" i="2"/>
  <c r="AS84" i="2"/>
  <c r="AS375" i="2"/>
  <c r="AS594" i="2"/>
  <c r="AS269" i="2"/>
  <c r="AV269" i="2" s="1"/>
  <c r="AS633" i="2"/>
  <c r="AS471" i="2"/>
  <c r="AV471" i="2" s="1"/>
  <c r="AS634" i="2"/>
  <c r="AS229" i="2"/>
  <c r="AS503" i="2"/>
  <c r="AS339" i="2"/>
  <c r="AS186" i="2"/>
  <c r="AS619" i="2"/>
  <c r="AS579" i="2"/>
  <c r="AS525" i="2"/>
  <c r="AS106" i="2"/>
  <c r="AS688" i="2"/>
  <c r="AV688" i="2" s="1"/>
  <c r="AS701" i="2"/>
  <c r="AS338" i="2"/>
  <c r="AS241" i="2"/>
  <c r="AS608" i="2"/>
  <c r="AS204" i="2"/>
  <c r="AS189" i="2"/>
  <c r="AS25" i="2"/>
  <c r="AS410" i="2"/>
  <c r="AS425" i="2"/>
  <c r="AV425" i="2" s="1"/>
  <c r="AS611" i="2"/>
  <c r="AS332" i="2"/>
  <c r="AS161" i="2"/>
  <c r="AS51" i="2"/>
  <c r="AS386" i="2"/>
  <c r="AS643" i="2"/>
  <c r="AS372" i="2"/>
  <c r="AS460" i="2"/>
  <c r="AS304" i="2"/>
  <c r="AS152" i="2"/>
  <c r="AV152" i="2" s="1"/>
  <c r="AS720" i="2"/>
  <c r="AS168" i="2"/>
  <c r="AS96" i="2"/>
  <c r="AS42" i="2"/>
  <c r="AS343" i="2"/>
  <c r="AS301" i="2"/>
  <c r="AS290" i="2"/>
  <c r="AV290" i="2" s="1"/>
  <c r="AS69" i="2"/>
  <c r="AV69" i="2" s="1"/>
  <c r="AS248" i="2"/>
  <c r="AS590" i="2"/>
  <c r="AS169" i="2"/>
  <c r="AS157" i="2"/>
  <c r="AS400" i="2"/>
  <c r="AV400" i="2" s="1"/>
  <c r="AS99" i="2"/>
  <c r="AS647" i="2"/>
  <c r="AV647" i="2" s="1"/>
  <c r="AS19" i="2"/>
  <c r="AS57" i="2"/>
  <c r="AS22" i="2"/>
  <c r="AS130" i="2"/>
  <c r="AS686" i="2"/>
  <c r="AS570" i="2"/>
  <c r="AS10" i="2"/>
  <c r="AS717" i="2"/>
  <c r="AS27" i="2"/>
  <c r="AS173" i="2"/>
  <c r="AS351" i="2"/>
  <c r="AS255" i="2"/>
  <c r="AV255" i="2" s="1"/>
  <c r="AS30" i="2"/>
  <c r="AS288" i="2"/>
  <c r="AV288" i="2" s="1"/>
  <c r="AS47" i="2"/>
  <c r="AS111" i="2"/>
  <c r="AV111" i="2" s="1"/>
  <c r="AS74" i="2"/>
  <c r="AS467" i="2"/>
  <c r="AS476" i="2"/>
  <c r="AS228" i="2"/>
  <c r="AS676" i="2"/>
  <c r="AV676" i="2" s="1"/>
  <c r="AS292" i="2"/>
  <c r="AS572" i="2"/>
  <c r="AS638" i="2"/>
  <c r="AS77" i="2"/>
  <c r="AS484" i="2"/>
  <c r="AS34" i="2"/>
  <c r="AS305" i="2"/>
  <c r="AS434" i="2"/>
  <c r="AS588" i="2"/>
  <c r="AS376" i="2"/>
  <c r="AS494" i="2"/>
  <c r="AS493" i="2"/>
  <c r="AS591" i="2"/>
  <c r="AS284" i="2"/>
  <c r="AV284" i="2" s="1"/>
  <c r="AS427" i="2"/>
  <c r="AS398" i="2"/>
  <c r="AS93" i="2"/>
  <c r="AV93" i="2" s="1"/>
  <c r="AS673" i="2"/>
  <c r="AS629" i="2"/>
  <c r="AV629" i="2" s="1"/>
  <c r="AS613" i="2"/>
  <c r="AS645" i="2"/>
  <c r="AS428" i="2"/>
  <c r="AS350" i="2"/>
  <c r="AS721" i="2"/>
  <c r="AV721" i="2" s="1"/>
  <c r="AS379" i="2"/>
  <c r="AV379" i="2" s="1"/>
  <c r="AS395" i="2"/>
  <c r="AS411" i="2"/>
  <c r="AV411" i="2" s="1"/>
  <c r="AS330" i="2"/>
  <c r="AS285" i="2"/>
  <c r="AS349" i="2"/>
  <c r="AS320" i="2"/>
  <c r="AV320" i="2" s="1"/>
  <c r="AS230" i="2"/>
  <c r="AV230" i="2" s="1"/>
  <c r="AS147" i="2"/>
  <c r="AS197" i="2"/>
  <c r="AS196" i="2"/>
  <c r="AS226" i="2"/>
  <c r="AV226" i="2" s="1"/>
  <c r="AS210" i="2"/>
  <c r="AV210" i="2" s="1"/>
  <c r="AS559" i="2"/>
  <c r="AV559" i="2" s="1"/>
  <c r="AS165" i="2"/>
  <c r="AV165" i="2" s="1"/>
  <c r="AS319" i="2"/>
  <c r="AS178" i="2"/>
  <c r="AV178" i="2" s="1"/>
  <c r="AS602" i="2"/>
  <c r="AS149" i="2"/>
  <c r="AV149" i="2" s="1"/>
  <c r="AS138" i="2"/>
  <c r="AS171" i="2"/>
  <c r="AS124" i="2"/>
  <c r="AS639" i="2"/>
  <c r="AS41" i="2"/>
  <c r="AS65" i="2"/>
  <c r="AS40" i="2"/>
  <c r="AS91" i="2"/>
  <c r="AS103" i="2"/>
  <c r="AS17" i="2"/>
  <c r="AS692" i="2"/>
  <c r="AS566" i="2"/>
  <c r="AV566" i="2" s="1"/>
  <c r="AS276" i="2"/>
  <c r="AS12" i="2"/>
  <c r="AS272" i="2"/>
  <c r="AS37" i="2"/>
  <c r="AV37" i="2" s="1"/>
  <c r="AS477" i="2"/>
  <c r="AS481" i="2"/>
  <c r="AS355" i="2"/>
  <c r="AS324" i="2"/>
  <c r="AS311" i="2"/>
  <c r="AV311" i="2" s="1"/>
  <c r="AS239" i="2"/>
  <c r="AS470" i="2"/>
  <c r="AV470" i="2" s="1"/>
  <c r="AS156" i="2"/>
  <c r="AS53" i="2"/>
  <c r="AS73" i="2"/>
  <c r="AS693" i="2"/>
  <c r="AS707" i="2"/>
  <c r="AS76" i="2"/>
  <c r="AS95" i="2"/>
  <c r="AS131" i="2"/>
  <c r="AS429" i="2"/>
  <c r="AS670" i="2"/>
  <c r="AS321" i="2"/>
  <c r="AS323" i="2"/>
  <c r="AS444" i="2"/>
  <c r="AS213" i="2"/>
  <c r="AS465" i="2"/>
  <c r="AV465" i="2" s="1"/>
  <c r="AS120" i="2"/>
  <c r="AS137" i="2"/>
  <c r="AS67" i="2"/>
  <c r="AS573" i="2"/>
  <c r="AS603" i="2"/>
  <c r="AS549" i="2"/>
  <c r="AS723" i="2"/>
  <c r="AS445" i="2"/>
  <c r="AS656" i="2"/>
  <c r="AS219" i="2"/>
  <c r="AS334" i="2"/>
  <c r="AS15" i="2"/>
  <c r="AS206" i="2"/>
  <c r="AS203" i="2"/>
  <c r="AS274" i="2"/>
  <c r="AS148" i="2"/>
  <c r="AS98" i="2"/>
  <c r="AV98" i="2" s="1"/>
  <c r="AS558" i="2"/>
  <c r="AS50" i="2"/>
  <c r="AS632" i="2"/>
  <c r="AS360" i="2"/>
  <c r="AS257" i="2"/>
  <c r="AV257" i="2" s="1"/>
  <c r="AS404" i="2"/>
  <c r="AV404" i="2" s="1"/>
  <c r="AS424" i="2"/>
  <c r="AS70" i="2"/>
  <c r="AS419" i="2"/>
  <c r="AS479" i="2"/>
  <c r="AS341" i="2"/>
  <c r="AS405" i="2"/>
  <c r="AV405" i="2" s="1"/>
  <c r="AS310" i="2"/>
  <c r="AS223" i="2"/>
  <c r="AS521" i="2"/>
  <c r="AS689" i="2"/>
  <c r="AS117" i="2"/>
  <c r="AS225" i="2"/>
  <c r="AS75" i="2"/>
  <c r="AS7" i="2"/>
  <c r="AS582" i="2"/>
  <c r="AV582" i="2" s="1"/>
  <c r="AS496" i="2"/>
  <c r="AS417" i="2"/>
  <c r="AS378" i="2"/>
  <c r="AS345" i="2"/>
  <c r="AS296" i="2"/>
  <c r="AS315" i="2"/>
  <c r="AS328" i="2"/>
  <c r="AS209" i="2"/>
  <c r="AS167" i="2"/>
  <c r="AS377" i="2"/>
  <c r="AV377" i="2" s="1"/>
  <c r="AS154" i="2"/>
  <c r="AS159" i="2"/>
  <c r="AS140" i="2"/>
  <c r="AS289" i="2"/>
  <c r="AS31" i="2"/>
  <c r="AS705" i="2"/>
  <c r="AS636" i="2"/>
  <c r="AS488" i="2"/>
  <c r="AS430" i="2"/>
  <c r="AS126" i="2"/>
  <c r="AS535" i="2"/>
  <c r="AS531" i="2"/>
  <c r="AS432" i="2"/>
  <c r="AS406" i="2"/>
  <c r="AS366" i="2"/>
  <c r="AS373" i="2"/>
  <c r="AS440" i="2"/>
  <c r="AS265" i="2"/>
  <c r="AS297" i="2"/>
  <c r="AS384" i="2"/>
  <c r="AS180" i="2"/>
  <c r="AS200" i="2"/>
  <c r="AS280" i="2"/>
  <c r="AS401" i="2"/>
  <c r="AS163" i="2"/>
  <c r="AV163" i="2" s="1"/>
  <c r="AS101" i="2"/>
  <c r="AV101" i="2" s="1"/>
  <c r="AS114" i="2"/>
  <c r="AS92" i="2"/>
  <c r="AS118" i="2"/>
  <c r="AS224" i="2"/>
  <c r="AS24" i="2"/>
  <c r="AS13" i="2"/>
  <c r="AS14" i="2"/>
  <c r="AS546" i="2"/>
  <c r="AS36" i="2"/>
  <c r="AS308" i="2"/>
  <c r="AS364" i="2"/>
  <c r="AV364" i="2" s="1"/>
  <c r="AS422" i="2"/>
  <c r="AS658" i="2"/>
  <c r="AS236" i="2"/>
  <c r="AS264" i="2"/>
  <c r="AS295" i="2"/>
  <c r="AV295" i="2" s="1"/>
  <c r="AS702" i="2"/>
  <c r="AV702" i="2" s="1"/>
  <c r="AS104" i="2"/>
  <c r="AS38" i="2"/>
  <c r="AS6" i="2"/>
  <c r="AS537" i="2"/>
  <c r="AS599" i="2"/>
  <c r="AS433" i="2"/>
  <c r="AS458" i="2"/>
  <c r="AS362" i="2"/>
  <c r="AS365" i="2"/>
  <c r="AS4" i="2"/>
  <c r="AV4" i="2" s="1"/>
  <c r="AS294" i="2"/>
  <c r="AS240" i="2"/>
  <c r="AS188" i="2"/>
  <c r="AV188" i="2" s="1"/>
  <c r="AS214" i="2"/>
  <c r="AV214" i="2" s="1"/>
  <c r="AS182" i="2"/>
  <c r="AV182" i="2" s="1"/>
  <c r="AS179" i="2"/>
  <c r="AS97" i="2"/>
  <c r="AS64" i="2"/>
  <c r="AV64" i="2" s="1"/>
  <c r="AS116" i="2"/>
  <c r="AS565" i="2"/>
  <c r="AS607" i="2"/>
  <c r="AS527" i="2"/>
  <c r="AS441" i="2"/>
  <c r="AS461" i="2"/>
  <c r="AS515" i="2"/>
  <c r="AS507" i="2"/>
  <c r="AS356" i="2"/>
  <c r="AS412" i="2"/>
  <c r="AS482" i="2"/>
  <c r="AV482" i="2" s="1"/>
  <c r="AS550" i="2"/>
  <c r="AV550" i="2" s="1"/>
  <c r="AS293" i="2"/>
  <c r="AV293" i="2" s="1"/>
  <c r="AS247" i="2"/>
  <c r="AS260" i="2"/>
  <c r="AV260" i="2" s="1"/>
  <c r="AS259" i="2"/>
  <c r="AS679" i="2"/>
  <c r="AS134" i="2"/>
  <c r="AS88" i="2"/>
  <c r="AS90" i="2"/>
  <c r="AV90" i="2" s="1"/>
  <c r="AS399" i="2"/>
  <c r="AS82" i="2"/>
  <c r="AS8" i="2"/>
  <c r="AS21" i="2"/>
  <c r="AS642" i="2"/>
  <c r="AS695" i="2"/>
  <c r="AS504" i="2"/>
  <c r="AS526" i="2"/>
  <c r="AS409" i="2"/>
  <c r="AS703" i="2"/>
  <c r="AS685" i="2"/>
  <c r="AS217" i="2"/>
  <c r="AV217" i="2" s="1"/>
  <c r="AS435" i="2"/>
  <c r="AS564" i="2"/>
  <c r="AS245" i="2"/>
  <c r="AS46" i="2"/>
  <c r="AS43" i="2"/>
  <c r="AS680" i="2"/>
  <c r="AS661" i="2"/>
  <c r="AV661" i="2" s="1"/>
  <c r="AS352" i="2"/>
  <c r="AV352" i="2" s="1"/>
  <c r="AS568" i="2"/>
  <c r="AS462" i="2"/>
  <c r="AV462" i="2" s="1"/>
  <c r="AS436" i="2"/>
  <c r="AS682" i="2"/>
  <c r="AS354" i="2"/>
  <c r="AS420" i="2"/>
  <c r="AS421" i="2"/>
  <c r="AS342" i="2"/>
  <c r="AS358" i="2"/>
  <c r="AS344" i="2"/>
  <c r="AS478" i="2"/>
  <c r="AV478" i="2" s="1"/>
  <c r="AS316" i="2"/>
  <c r="AS325" i="2"/>
  <c r="AS698" i="2"/>
  <c r="AV698" i="2" s="1"/>
  <c r="AS286" i="2"/>
  <c r="AV286" i="2" s="1"/>
  <c r="AS309" i="2"/>
  <c r="AS317" i="2"/>
  <c r="AV317" i="2" s="1"/>
  <c r="AS252" i="2"/>
  <c r="AS371" i="2"/>
  <c r="AS250" i="2"/>
  <c r="AS211" i="2"/>
  <c r="AV211" i="2" s="1"/>
  <c r="AS443" i="2"/>
  <c r="AS193" i="2"/>
  <c r="AS222" i="2"/>
  <c r="AS216" i="2"/>
  <c r="AS221" i="2"/>
  <c r="AS207" i="2"/>
  <c r="AS142" i="2"/>
  <c r="AS122" i="2"/>
  <c r="AS123" i="2"/>
  <c r="AS78" i="2"/>
  <c r="AS62" i="2"/>
  <c r="AS71" i="2"/>
  <c r="AS39" i="2"/>
  <c r="AS416" i="2"/>
  <c r="AS55" i="2"/>
  <c r="AS9" i="2"/>
  <c r="AS697" i="2"/>
  <c r="AS640" i="2"/>
  <c r="AS513" i="2"/>
  <c r="AS577" i="2"/>
  <c r="AV577" i="2" s="1"/>
  <c r="AS452" i="2"/>
  <c r="AS649" i="2"/>
  <c r="AS397" i="2"/>
  <c r="AS391" i="2"/>
  <c r="AS646" i="2"/>
  <c r="AS337" i="2"/>
  <c r="AS318" i="2"/>
  <c r="AV318" i="2" s="1"/>
  <c r="AS534" i="2"/>
  <c r="AS291" i="2"/>
  <c r="AS283" i="2"/>
  <c r="AS333" i="2"/>
  <c r="AS696" i="2"/>
  <c r="AS233" i="2"/>
  <c r="AS277" i="2"/>
  <c r="AS208" i="2"/>
  <c r="AS231" i="2"/>
  <c r="AS220" i="2"/>
  <c r="AS145" i="2"/>
  <c r="AS170" i="2"/>
  <c r="AS127" i="2"/>
  <c r="AS113" i="2"/>
  <c r="AS133" i="2"/>
  <c r="AS121" i="2"/>
  <c r="AV121" i="2" s="1"/>
  <c r="AS83" i="2"/>
  <c r="AS153" i="2"/>
  <c r="AS66" i="2"/>
  <c r="AS81" i="2"/>
  <c r="AS100" i="2"/>
  <c r="AS16" i="2"/>
  <c r="AS499" i="2"/>
  <c r="AS694" i="2"/>
  <c r="AS654" i="2"/>
  <c r="AS584" i="2"/>
  <c r="AS641" i="2"/>
  <c r="AS587" i="2"/>
  <c r="AS536" i="2"/>
  <c r="AV536" i="2" s="1"/>
  <c r="AS583" i="2"/>
  <c r="AV583" i="2" s="1"/>
  <c r="AS691" i="2"/>
  <c r="AS627" i="2"/>
  <c r="AS505" i="2"/>
  <c r="AS548" i="2"/>
  <c r="AS518" i="2"/>
  <c r="AS447" i="2"/>
  <c r="AS357" i="2"/>
  <c r="AS671" i="2"/>
  <c r="AS394" i="2"/>
  <c r="AS449" i="2"/>
  <c r="AS722" i="2"/>
  <c r="AS555" i="2"/>
  <c r="AV555" i="2" s="1"/>
  <c r="AS413" i="2"/>
  <c r="AV413" i="2" s="1"/>
  <c r="AS313" i="2"/>
  <c r="AS453" i="2"/>
  <c r="AS246" i="2"/>
  <c r="AS298" i="2"/>
  <c r="AS329" i="2"/>
  <c r="AV329" i="2" s="1"/>
  <c r="AS644" i="2"/>
  <c r="AS457" i="2"/>
  <c r="AS87" i="2"/>
  <c r="AS726" i="2"/>
  <c r="AV726" i="2" s="1"/>
  <c r="AS415" i="2"/>
  <c r="AS451" i="2"/>
  <c r="AS235" i="2"/>
  <c r="AV235" i="2" s="1"/>
  <c r="AS234" i="2"/>
  <c r="AS456" i="2"/>
  <c r="AS139" i="2"/>
  <c r="AS52" i="2"/>
  <c r="AS136" i="2"/>
  <c r="AV136" i="2" s="1"/>
  <c r="AS628" i="2"/>
  <c r="AS105" i="2"/>
  <c r="AS86" i="2"/>
  <c r="AS359" i="2"/>
  <c r="AS59" i="2"/>
  <c r="AS107" i="2"/>
  <c r="AS615" i="2"/>
  <c r="AS11" i="2"/>
  <c r="AS175" i="2"/>
  <c r="AS716" i="2"/>
  <c r="AS543" i="2"/>
  <c r="AS663" i="2"/>
  <c r="AS557" i="2"/>
  <c r="AS492" i="2"/>
  <c r="AS539" i="2"/>
  <c r="AS624" i="2"/>
  <c r="AS450" i="2"/>
  <c r="AV450" i="2" s="1"/>
  <c r="AS418" i="2"/>
  <c r="AS483" i="2"/>
  <c r="AV483" i="2" s="1"/>
  <c r="AS185" i="2"/>
  <c r="AS306" i="2"/>
  <c r="AS724" i="2"/>
  <c r="AS437" i="2"/>
  <c r="AS385" i="2"/>
  <c r="AV385" i="2" s="1"/>
  <c r="AS438" i="2"/>
  <c r="AS653" i="2"/>
  <c r="AS278" i="2"/>
  <c r="AV278" i="2" s="1"/>
  <c r="AS687" i="2"/>
  <c r="AS279" i="2"/>
  <c r="AV279" i="2" s="1"/>
  <c r="AS681" i="2"/>
  <c r="AS446" i="2"/>
  <c r="AS238" i="2"/>
  <c r="AV238" i="2" s="1"/>
  <c r="AS172" i="2"/>
  <c r="AS605" i="2"/>
  <c r="AS554" i="2"/>
  <c r="AS326" i="2"/>
  <c r="AS63" i="2"/>
  <c r="AS146" i="2"/>
  <c r="AS699" i="2"/>
  <c r="AV699" i="2" s="1"/>
  <c r="AS657" i="2"/>
  <c r="AV657" i="2" s="1"/>
  <c r="AS551" i="2"/>
  <c r="AV551" i="2" s="1"/>
  <c r="AS68" i="2"/>
  <c r="AS112" i="2"/>
  <c r="AS466" i="2"/>
  <c r="AS158" i="2"/>
  <c r="AS128" i="2"/>
  <c r="AS201" i="2"/>
  <c r="AS322" i="2"/>
  <c r="AS561" i="2"/>
  <c r="AV561" i="2" s="1"/>
  <c r="AS2" i="2"/>
  <c r="AV2" i="2" s="1"/>
  <c r="AS719" i="2"/>
  <c r="AS545" i="2"/>
  <c r="AS623" i="2"/>
  <c r="AV623" i="2" s="1"/>
  <c r="AS610" i="2"/>
  <c r="AV610" i="2" s="1"/>
  <c r="AS102" i="2"/>
  <c r="AS690" i="2"/>
  <c r="AV690" i="2" s="1"/>
  <c r="AS578" i="2"/>
  <c r="AS299" i="2"/>
  <c r="AS498" i="2"/>
  <c r="AV498" i="2" s="1"/>
  <c r="AS303" i="2"/>
  <c r="AS675" i="2"/>
  <c r="AV675" i="2" s="1"/>
  <c r="AS270" i="2"/>
  <c r="AV270" i="2" s="1"/>
  <c r="AS267" i="2"/>
  <c r="AS556" i="2"/>
  <c r="AS508" i="2"/>
  <c r="AV508" i="2" s="1"/>
  <c r="AS262" i="2"/>
  <c r="AS704" i="2"/>
  <c r="AS715" i="2"/>
  <c r="AS232" i="2"/>
  <c r="AS381" i="2"/>
  <c r="AS718" i="2"/>
  <c r="AS198" i="2"/>
  <c r="AS648" i="2"/>
  <c r="AS48" i="2"/>
  <c r="AS125" i="2"/>
  <c r="AS614" i="2"/>
  <c r="AS192" i="2"/>
  <c r="AS110" i="2"/>
  <c r="AS459" i="2"/>
  <c r="AS468" i="2"/>
  <c r="AS502" i="2"/>
  <c r="AS143" i="2"/>
  <c r="AS593" i="2"/>
  <c r="AV593" i="2" s="1"/>
  <c r="AS668" i="2"/>
  <c r="AS650" i="2"/>
  <c r="AS700" i="2"/>
  <c r="AS517" i="2"/>
  <c r="AS486" i="2"/>
  <c r="AS662" i="2"/>
  <c r="AS563" i="2"/>
  <c r="AS501" i="2"/>
  <c r="AS392" i="2"/>
  <c r="AS287" i="2"/>
  <c r="AS307" i="2"/>
  <c r="AS268" i="2"/>
  <c r="AV268" i="2" s="1"/>
  <c r="AS227" i="2"/>
  <c r="AS263" i="2"/>
  <c r="AS195" i="2"/>
  <c r="AS212" i="2"/>
  <c r="AS80" i="2"/>
  <c r="AS115" i="2"/>
  <c r="AR83" i="2"/>
  <c r="AR564" i="2"/>
  <c r="AR295" i="2"/>
  <c r="AR615" i="2"/>
  <c r="AR370" i="2"/>
  <c r="AR470" i="2"/>
  <c r="AR215" i="2"/>
  <c r="AR451" i="2"/>
  <c r="AR359" i="2"/>
  <c r="AR156" i="2"/>
  <c r="AR312" i="2"/>
  <c r="AR138" i="2"/>
  <c r="AR465" i="2"/>
  <c r="AR335" i="2"/>
  <c r="AR380" i="2"/>
  <c r="AR87" i="2"/>
  <c r="AR136" i="2"/>
  <c r="AR107" i="2"/>
  <c r="AR225" i="2"/>
  <c r="AR41" i="2"/>
  <c r="AR91" i="2"/>
  <c r="AR103" i="2"/>
  <c r="AR605" i="2"/>
  <c r="AR326" i="2"/>
  <c r="AR158" i="2"/>
  <c r="AR128" i="2"/>
  <c r="AR378" i="2"/>
  <c r="AR4" i="2"/>
  <c r="AR15" i="2"/>
  <c r="AR289" i="2"/>
  <c r="AR187" i="2"/>
  <c r="AR281" i="2"/>
  <c r="AR538" i="2"/>
  <c r="AR275" i="2"/>
  <c r="AR135" i="2"/>
  <c r="AR389" i="2"/>
  <c r="AR469" i="2"/>
  <c r="AR52" i="2"/>
  <c r="AR175" i="2"/>
  <c r="AR183" i="2"/>
  <c r="AR550" i="2"/>
  <c r="AR118" i="2"/>
  <c r="AR224" i="2"/>
  <c r="AR166" i="2"/>
  <c r="AR81" i="2"/>
  <c r="AR416" i="2"/>
  <c r="AR604" i="2"/>
  <c r="AR438" i="2"/>
  <c r="AR201" i="2"/>
  <c r="AR102" i="2"/>
  <c r="AR270" i="2"/>
  <c r="AR381" i="2"/>
  <c r="AR459" i="2"/>
  <c r="AR468" i="2"/>
  <c r="AR143" i="2"/>
  <c r="AR569" i="2"/>
  <c r="AR332" i="2"/>
  <c r="AR325" i="2"/>
  <c r="AR246" i="2"/>
  <c r="AR503" i="2"/>
  <c r="AR14" i="2"/>
  <c r="AR421" i="2"/>
  <c r="AR217" i="2"/>
  <c r="AR512" i="2"/>
  <c r="AR205" i="2"/>
  <c r="AR11" i="2"/>
  <c r="AR546" i="2"/>
  <c r="AR397" i="2"/>
  <c r="AR291" i="2"/>
  <c r="AR244" i="2"/>
  <c r="AR318" i="2"/>
  <c r="AR192" i="2"/>
  <c r="AR268" i="2"/>
  <c r="AR124" i="2"/>
  <c r="AR195" i="2"/>
  <c r="AR216" i="2"/>
  <c r="AR273" i="2"/>
  <c r="AR568" i="2"/>
  <c r="AR177" i="2"/>
  <c r="AR250" i="2"/>
  <c r="AR428" i="2"/>
  <c r="AR442" i="2"/>
  <c r="AR122" i="2"/>
  <c r="AR494" i="2"/>
  <c r="AR16" i="2"/>
  <c r="AR495" i="2"/>
  <c r="AR151" i="2"/>
  <c r="AR108" i="2"/>
  <c r="AR39" i="2"/>
  <c r="AR61" i="2"/>
  <c r="AR283" i="2"/>
  <c r="AR567" i="2"/>
  <c r="AR360" i="2"/>
  <c r="AR292" i="2"/>
  <c r="AR12" i="2"/>
  <c r="AR111" i="2"/>
  <c r="AR160" i="2"/>
  <c r="AR398" i="2"/>
  <c r="AR49" i="2"/>
  <c r="AR350" i="2"/>
  <c r="AR202" i="2"/>
  <c r="AR334" i="2"/>
  <c r="AR99" i="2"/>
  <c r="AR65" i="2"/>
  <c r="AR92" i="2"/>
  <c r="AR146" i="2"/>
  <c r="AR88" i="2"/>
  <c r="AR247" i="2"/>
  <c r="AR331" i="2"/>
  <c r="AR82" i="2"/>
  <c r="AR121" i="2"/>
  <c r="AR203" i="2"/>
  <c r="AR47" i="2"/>
  <c r="AR301" i="2"/>
  <c r="AR544" i="2"/>
  <c r="AR208" i="2"/>
  <c r="AR519" i="2"/>
  <c r="AR150" i="2"/>
  <c r="AR127" i="2"/>
  <c r="AR9" i="2"/>
  <c r="AR390" i="2"/>
  <c r="AR433" i="2"/>
  <c r="AR243" i="2"/>
  <c r="AR256" i="2"/>
  <c r="AR57" i="2"/>
  <c r="AR173" i="2"/>
  <c r="AR70" i="2"/>
  <c r="AR100" i="2"/>
  <c r="AR144" i="2"/>
  <c r="AR77" i="2"/>
  <c r="AR140" i="2"/>
  <c r="AR233" i="2"/>
  <c r="AR347" i="2"/>
  <c r="AR46" i="2"/>
  <c r="AR51" i="2"/>
  <c r="AR10" i="2"/>
  <c r="AR5" i="2"/>
  <c r="AR22" i="2"/>
  <c r="AR396" i="2"/>
  <c r="AR314" i="2"/>
  <c r="AR110" i="2"/>
  <c r="AR263" i="2"/>
  <c r="AR371" i="2"/>
  <c r="AR226" i="2"/>
  <c r="AR26" i="2"/>
  <c r="AR316" i="2"/>
  <c r="AR66" i="2"/>
  <c r="AR133" i="2"/>
  <c r="AR149" i="2"/>
  <c r="AR467" i="2"/>
  <c r="AR638" i="2"/>
  <c r="AR310" i="2"/>
  <c r="AR351" i="2"/>
  <c r="AR386" i="2"/>
  <c r="AR575" i="2"/>
  <c r="AR269" i="2"/>
  <c r="AR152" i="2"/>
  <c r="AR262" i="2"/>
  <c r="AR267" i="2"/>
  <c r="AR232" i="2"/>
  <c r="AR186" i="2"/>
  <c r="AR106" i="2"/>
  <c r="AR79" i="2"/>
  <c r="AR354" i="2"/>
  <c r="AR411" i="2"/>
  <c r="AR319" i="2"/>
  <c r="AR76" i="2"/>
  <c r="AR207" i="2"/>
  <c r="AR64" i="2"/>
  <c r="AR84" i="2"/>
  <c r="AR424" i="2"/>
  <c r="AR58" i="2"/>
  <c r="AR123" i="2"/>
  <c r="AR240" i="2"/>
  <c r="AR349" i="2"/>
  <c r="AR56" i="2"/>
  <c r="AR661" i="2"/>
  <c r="AR33" i="2"/>
  <c r="AR315" i="2"/>
  <c r="AR282" i="2"/>
  <c r="AR437" i="2"/>
  <c r="AR129" i="2"/>
  <c r="AR170" i="2"/>
  <c r="AR231" i="2"/>
  <c r="AR504" i="2"/>
  <c r="AR304" i="2"/>
  <c r="AR193" i="2"/>
  <c r="AR285" i="2"/>
  <c r="AR31" i="2"/>
  <c r="AR98" i="2"/>
  <c r="AR112" i="2"/>
  <c r="AR182" i="2"/>
  <c r="AR209" i="2"/>
  <c r="AR155" i="2"/>
  <c r="AR116" i="2"/>
  <c r="AR418" i="2"/>
  <c r="AR68" i="2"/>
  <c r="AR362" i="2"/>
  <c r="AR539" i="2"/>
  <c r="AR549" i="2"/>
  <c r="AR188" i="2"/>
  <c r="AR296" i="2"/>
  <c r="AR445" i="2"/>
  <c r="AR238" i="2"/>
  <c r="AR221" i="2"/>
  <c r="AR363" i="2"/>
  <c r="AR307" i="2"/>
  <c r="AR333" i="2"/>
  <c r="AR345" i="2"/>
  <c r="AR159" i="2"/>
  <c r="AR478" i="2"/>
  <c r="AR164" i="2"/>
  <c r="AR328" i="2"/>
  <c r="AR178" i="2"/>
  <c r="AR278" i="2"/>
  <c r="AR309" i="2"/>
  <c r="AR287" i="2"/>
  <c r="AR483" i="2"/>
  <c r="AR599" i="2"/>
  <c r="AR115" i="2"/>
  <c r="AR372" i="2"/>
  <c r="AR71" i="2"/>
  <c r="AR44" i="2"/>
  <c r="AR230" i="2"/>
  <c r="AR165" i="2"/>
  <c r="AR277" i="2"/>
  <c r="AR342" i="2"/>
  <c r="AR601" i="2"/>
  <c r="AR29" i="2"/>
  <c r="AR572" i="2"/>
  <c r="AR211" i="2"/>
  <c r="AR330" i="2"/>
  <c r="AR385" i="2"/>
  <c r="AR2" i="2"/>
  <c r="AR55" i="2"/>
  <c r="AR131" i="2"/>
  <c r="AR171" i="2"/>
  <c r="AR62" i="2"/>
  <c r="AR113" i="2"/>
  <c r="AR279" i="2"/>
  <c r="AR294" i="2"/>
  <c r="AR50" i="2"/>
  <c r="AR393" i="2"/>
  <c r="AR458" i="2"/>
  <c r="AR248" i="2"/>
  <c r="AR35" i="2"/>
  <c r="AR391" i="2"/>
  <c r="AR553" i="2"/>
  <c r="AR204" i="2"/>
  <c r="AR119" i="2"/>
  <c r="AR30" i="2"/>
  <c r="AR339" i="2"/>
  <c r="AR407" i="2"/>
  <c r="AR37" i="2"/>
  <c r="AR541" i="2"/>
  <c r="AR484" i="2"/>
  <c r="AR229" i="2"/>
  <c r="AR96" i="2"/>
  <c r="AR408" i="2"/>
  <c r="AR379" i="2"/>
  <c r="AR241" i="2"/>
  <c r="AR251" i="2"/>
  <c r="AR306" i="2"/>
  <c r="AR94" i="2"/>
  <c r="AR32" i="2"/>
  <c r="AR402" i="2"/>
  <c r="AR168" i="2"/>
  <c r="AR142" i="2"/>
  <c r="AR305" i="2"/>
  <c r="AR169" i="2"/>
  <c r="AR419" i="2"/>
  <c r="AR162" i="2"/>
  <c r="AR40" i="2"/>
  <c r="AR167" i="2"/>
  <c r="AR161" i="2"/>
  <c r="AR460" i="2"/>
  <c r="AR337" i="2"/>
  <c r="AR509" i="2"/>
  <c r="AR577" i="2"/>
  <c r="AR109" i="2"/>
  <c r="AR218" i="2"/>
  <c r="AR43" i="2"/>
  <c r="AR395" i="2"/>
  <c r="AR227" i="2"/>
  <c r="AR286" i="2"/>
  <c r="AR199" i="2"/>
  <c r="AR222" i="2"/>
  <c r="AR320" i="2"/>
  <c r="AR212" i="2"/>
  <c r="AR348" i="2"/>
  <c r="AR436" i="2"/>
  <c r="AR317" i="2"/>
  <c r="AR78" i="2"/>
  <c r="AR563" i="2"/>
  <c r="AR210" i="2"/>
  <c r="AR420" i="2"/>
  <c r="AR198" i="2"/>
  <c r="AR18" i="2"/>
  <c r="AR206" i="2"/>
  <c r="AR358" i="2"/>
  <c r="AR392" i="2"/>
  <c r="AR254" i="2"/>
  <c r="AR417" i="2"/>
  <c r="AR172" i="2"/>
  <c r="AR220" i="2"/>
  <c r="AR197" i="2"/>
  <c r="AR145" i="2"/>
  <c r="AR80" i="2"/>
  <c r="AR540" i="2"/>
  <c r="AR525" i="2"/>
  <c r="AR471" i="2"/>
  <c r="AR474" i="2"/>
  <c r="AR501" i="2"/>
  <c r="AR595" i="2"/>
  <c r="AR591" i="2"/>
  <c r="AR490" i="2"/>
  <c r="AR579" i="2"/>
  <c r="AR493" i="2"/>
  <c r="AR588" i="2"/>
  <c r="AR357" i="2"/>
  <c r="AR323" i="2"/>
  <c r="AR239" i="2"/>
  <c r="AR341" i="2"/>
  <c r="AR234" i="2"/>
  <c r="AR527" i="2"/>
  <c r="AR426" i="2"/>
  <c r="AR581" i="2"/>
  <c r="AR327" i="2"/>
  <c r="AR8" i="2"/>
  <c r="AR431" i="2"/>
  <c r="AR439" i="2"/>
  <c r="AR223" i="2"/>
  <c r="AR560" i="2"/>
  <c r="AR89" i="2"/>
  <c r="AR355" i="2"/>
  <c r="AR179" i="2"/>
  <c r="AR228" i="2"/>
  <c r="AR586" i="2"/>
  <c r="AR311" i="2"/>
  <c r="AR148" i="2"/>
  <c r="AR522" i="2"/>
  <c r="AR255" i="2"/>
  <c r="AR85" i="2"/>
  <c r="AR25" i="2"/>
  <c r="AR480" i="2"/>
  <c r="AR324" i="2"/>
  <c r="AR400" i="2"/>
  <c r="AR97" i="2"/>
  <c r="AR369" i="2"/>
  <c r="AR537" i="2"/>
  <c r="AR410" i="2"/>
  <c r="AR20" i="2"/>
  <c r="AR153" i="2"/>
  <c r="AR464" i="2"/>
  <c r="AR73" i="2"/>
  <c r="AR24" i="2"/>
  <c r="AR506" i="2"/>
  <c r="AR53" i="2"/>
  <c r="AR412" i="2"/>
  <c r="AR448" i="2"/>
  <c r="AR189" i="2"/>
  <c r="AR365" i="2"/>
  <c r="AR302" i="2"/>
  <c r="AR473" i="2"/>
  <c r="AR375" i="2"/>
  <c r="AR387" i="2"/>
  <c r="AR280" i="2"/>
  <c r="AR300" i="2"/>
  <c r="AR476" i="2"/>
  <c r="AR154" i="2"/>
  <c r="AR611" i="2"/>
  <c r="AR336" i="2"/>
  <c r="AR117" i="2"/>
  <c r="AR329" i="2"/>
  <c r="AR477" i="2"/>
  <c r="AR104" i="2"/>
  <c r="AR288" i="2"/>
  <c r="AR481" i="2"/>
  <c r="AR141" i="2"/>
  <c r="AR245" i="2"/>
  <c r="AR587" i="2"/>
  <c r="AR366" i="2"/>
  <c r="AR425" i="2"/>
  <c r="AR253" i="2"/>
  <c r="AR652" i="2"/>
  <c r="AR422" i="2"/>
  <c r="AR423" i="2"/>
  <c r="AR180" i="2"/>
  <c r="AR3" i="2"/>
  <c r="AR213" i="2"/>
  <c r="AR505" i="2"/>
  <c r="AR338" i="2"/>
  <c r="AR405" i="2"/>
  <c r="AR373" i="2"/>
  <c r="AR654" i="2"/>
  <c r="AR120" i="2"/>
  <c r="AR59" i="2"/>
  <c r="AR548" i="2"/>
  <c r="AR298" i="2"/>
  <c r="AR163" i="2"/>
  <c r="AR114" i="2"/>
  <c r="AR67" i="2"/>
  <c r="AR303" i="2"/>
  <c r="AR260" i="2"/>
  <c r="AR515" i="2"/>
  <c r="AR479" i="2"/>
  <c r="AR235" i="2"/>
  <c r="AR38" i="2"/>
  <c r="AR54" i="2"/>
  <c r="AR432" i="2"/>
  <c r="AR75" i="2"/>
  <c r="AR42" i="2"/>
  <c r="AR101" i="2"/>
  <c r="AR139" i="2"/>
  <c r="AR680" i="2"/>
  <c r="AR132" i="2"/>
  <c r="AR90" i="2"/>
  <c r="AR130" i="2"/>
  <c r="AR60" i="2"/>
  <c r="AR196" i="2"/>
  <c r="AR23" i="2"/>
  <c r="AR452" i="2"/>
  <c r="AR174" i="2"/>
  <c r="AR176" i="2"/>
  <c r="AR261" i="2"/>
  <c r="AR259" i="2"/>
  <c r="AR383" i="2"/>
  <c r="AR45" i="2"/>
  <c r="AR7" i="2"/>
  <c r="AR194" i="2"/>
  <c r="AR511" i="2"/>
  <c r="AR640" i="2"/>
  <c r="AR441" i="2"/>
  <c r="AR190" i="2"/>
  <c r="AR340" i="2"/>
  <c r="AR69" i="2"/>
  <c r="AR28" i="2"/>
  <c r="AR27" i="2"/>
  <c r="AR414" i="2"/>
  <c r="AR17" i="2"/>
  <c r="AR214" i="2"/>
  <c r="AR496" i="2"/>
  <c r="AR447" i="2"/>
  <c r="AR453" i="2"/>
  <c r="AR367" i="2"/>
  <c r="AR252" i="2"/>
  <c r="AR353" i="2"/>
  <c r="AR19" i="2"/>
  <c r="AR486" i="2"/>
  <c r="AR265" i="2"/>
  <c r="AR13" i="2"/>
  <c r="AR461" i="2"/>
  <c r="AR21" i="2"/>
  <c r="AR236" i="2"/>
  <c r="AR429" i="2"/>
  <c r="AR105" i="2"/>
  <c r="AR489" i="2"/>
  <c r="AR394" i="2"/>
  <c r="AR134" i="2"/>
  <c r="AR276" i="2"/>
  <c r="AR488" i="2"/>
  <c r="AR535" i="2"/>
  <c r="AR529" i="2"/>
  <c r="AR454" i="2"/>
  <c r="AR562" i="2"/>
  <c r="AR406" i="2"/>
  <c r="AR297" i="2"/>
  <c r="AR293" i="2"/>
  <c r="AR264" i="2"/>
  <c r="AR157" i="2"/>
  <c r="AR181" i="2"/>
  <c r="AR249" i="2"/>
  <c r="AR542" i="2"/>
  <c r="AR74" i="2"/>
  <c r="AR528" i="2"/>
  <c r="AR34" i="2"/>
  <c r="AR413" i="2"/>
  <c r="AR368" i="2"/>
  <c r="AR86" i="2"/>
  <c r="AR6" i="2"/>
  <c r="AR200" i="2"/>
  <c r="AR137" i="2"/>
  <c r="AR625" i="2"/>
  <c r="AR603" i="2"/>
  <c r="AR635" i="2"/>
  <c r="AR607" i="2"/>
  <c r="AR633" i="2"/>
  <c r="AR576" i="2"/>
  <c r="AR582" i="2"/>
  <c r="AR662" i="2"/>
  <c r="AR573" i="2"/>
  <c r="AR598" i="2"/>
  <c r="AR530" i="2"/>
  <c r="AR594" i="2"/>
  <c r="U56" i="3"/>
  <c r="U86" i="3"/>
  <c r="U100" i="3"/>
  <c r="U60" i="3"/>
  <c r="U39" i="3"/>
  <c r="U75" i="3"/>
  <c r="U122" i="3"/>
  <c r="U79" i="3"/>
  <c r="U55" i="3"/>
  <c r="U113" i="3"/>
  <c r="U15" i="3"/>
  <c r="U45" i="3"/>
  <c r="U83" i="3"/>
  <c r="U107" i="3"/>
  <c r="U71" i="3"/>
  <c r="U14" i="3"/>
  <c r="U48" i="3"/>
  <c r="U33" i="3"/>
  <c r="U19" i="3"/>
  <c r="U43" i="3"/>
  <c r="U57" i="3"/>
  <c r="U38" i="3"/>
  <c r="U30" i="3"/>
  <c r="U109" i="3"/>
  <c r="U119" i="3"/>
  <c r="U87" i="3"/>
  <c r="U28" i="3"/>
  <c r="U52" i="3"/>
  <c r="U68" i="3"/>
  <c r="U74" i="3"/>
  <c r="U44" i="3"/>
  <c r="U50" i="3"/>
  <c r="U10" i="3"/>
  <c r="U23" i="3"/>
  <c r="U67" i="3"/>
  <c r="U22" i="3"/>
  <c r="U11" i="3"/>
  <c r="U112" i="3"/>
  <c r="U101" i="3"/>
  <c r="U31" i="3"/>
  <c r="U80" i="3"/>
  <c r="U114" i="3"/>
  <c r="U29" i="3"/>
  <c r="U66" i="3"/>
  <c r="U53" i="3"/>
  <c r="U99" i="3"/>
  <c r="U111" i="3"/>
  <c r="U89" i="3"/>
  <c r="U62" i="3"/>
  <c r="U35" i="3"/>
  <c r="U3" i="3"/>
  <c r="U51" i="3"/>
  <c r="U58" i="3"/>
  <c r="U117" i="3"/>
  <c r="U13" i="3"/>
  <c r="U32" i="3"/>
  <c r="U91" i="3"/>
  <c r="U18" i="3"/>
  <c r="U120" i="3"/>
  <c r="U118" i="3"/>
  <c r="U77" i="3"/>
  <c r="U17" i="3"/>
  <c r="U108" i="3"/>
  <c r="U110" i="3"/>
  <c r="U73" i="3"/>
  <c r="U59" i="3"/>
  <c r="U84" i="3"/>
  <c r="U76" i="3"/>
  <c r="U93" i="3"/>
  <c r="U24" i="3"/>
  <c r="U98" i="3"/>
  <c r="U49" i="3"/>
  <c r="U65" i="3"/>
  <c r="U103" i="3"/>
  <c r="U47" i="3"/>
  <c r="U27" i="3"/>
  <c r="U104" i="3"/>
  <c r="U36" i="3"/>
  <c r="U54" i="3"/>
  <c r="U88" i="3"/>
  <c r="U7" i="3"/>
  <c r="U115" i="3"/>
  <c r="U106" i="3"/>
  <c r="U72" i="3"/>
  <c r="U64" i="3"/>
  <c r="U63" i="3"/>
  <c r="U82" i="3"/>
  <c r="U20" i="3"/>
  <c r="U21" i="3"/>
  <c r="U5" i="3"/>
  <c r="U90" i="3"/>
  <c r="U16" i="3"/>
  <c r="U41" i="3"/>
  <c r="U92" i="3"/>
  <c r="U42" i="3"/>
  <c r="U85" i="3"/>
  <c r="U37" i="3"/>
  <c r="U4" i="3"/>
  <c r="U25" i="3"/>
  <c r="U95" i="3"/>
  <c r="U40" i="3"/>
  <c r="U69" i="3"/>
  <c r="U34" i="3"/>
  <c r="U94" i="3"/>
  <c r="U78" i="3"/>
  <c r="U46" i="3"/>
  <c r="U81" i="3"/>
  <c r="U26" i="3"/>
  <c r="U2" i="3"/>
  <c r="U121" i="3"/>
  <c r="U116" i="3"/>
  <c r="U105" i="3"/>
  <c r="U96" i="3"/>
  <c r="U8" i="3"/>
  <c r="U70" i="3"/>
  <c r="U102" i="3"/>
  <c r="U6" i="3"/>
  <c r="U9" i="3"/>
  <c r="U61" i="3"/>
  <c r="U97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AV724" i="2" l="1"/>
  <c r="AV658" i="2"/>
  <c r="AV312" i="2"/>
  <c r="AV358" i="2"/>
  <c r="AV547" i="2"/>
  <c r="AV97" i="2"/>
  <c r="AV599" i="2"/>
  <c r="AV308" i="2"/>
  <c r="AV75" i="2"/>
  <c r="AV12" i="2"/>
  <c r="AV588" i="2"/>
  <c r="AV390" i="2"/>
  <c r="AV575" i="2"/>
  <c r="AV356" i="2"/>
  <c r="AV209" i="2"/>
  <c r="AV33" i="2"/>
  <c r="AV408" i="2"/>
  <c r="AV624" i="2"/>
  <c r="AV513" i="2"/>
  <c r="AV507" i="2"/>
  <c r="AV180" i="2"/>
  <c r="AV323" i="2"/>
  <c r="AV673" i="2"/>
  <c r="AV51" i="2"/>
  <c r="AV677" i="2"/>
  <c r="AV662" i="2"/>
  <c r="AV283" i="2"/>
  <c r="AV384" i="2"/>
  <c r="AV445" i="2"/>
  <c r="AV285" i="2"/>
  <c r="AV161" i="2"/>
  <c r="AV631" i="2"/>
  <c r="AV398" i="2"/>
  <c r="AV42" i="2"/>
  <c r="AV106" i="2"/>
  <c r="AV44" i="2"/>
  <c r="AV263" i="2"/>
  <c r="AV63" i="2"/>
  <c r="AV557" i="2"/>
  <c r="AV628" i="2"/>
  <c r="AV644" i="2"/>
  <c r="AV654" i="2"/>
  <c r="AV224" i="2"/>
  <c r="AV558" i="2"/>
  <c r="AV549" i="2"/>
  <c r="AV638" i="2"/>
  <c r="AV375" i="2"/>
  <c r="AV45" i="2"/>
  <c r="AV713" i="2"/>
  <c r="AV363" i="2"/>
  <c r="AV215" i="2"/>
  <c r="AV310" i="2"/>
  <c r="AV367" i="2"/>
  <c r="AV533" i="2"/>
  <c r="AV362" i="2"/>
  <c r="AV370" i="2"/>
  <c r="AV494" i="2"/>
  <c r="AV431" i="2"/>
  <c r="AV387" i="2"/>
  <c r="AV313" i="2"/>
  <c r="AV124" i="2"/>
  <c r="AV630" i="2"/>
  <c r="AV167" i="2"/>
  <c r="AV434" i="2"/>
  <c r="AV74" i="2"/>
  <c r="AV327" i="2"/>
  <c r="AV709" i="2"/>
  <c r="AV412" i="2"/>
  <c r="AV115" i="2"/>
  <c r="AV192" i="2"/>
  <c r="AV59" i="2"/>
  <c r="AV415" i="2"/>
  <c r="AV722" i="2"/>
  <c r="AV83" i="2"/>
  <c r="AV696" i="2"/>
  <c r="AV122" i="2"/>
  <c r="AV354" i="2"/>
  <c r="AV435" i="2"/>
  <c r="AV399" i="2"/>
  <c r="AV6" i="2"/>
  <c r="AV546" i="2"/>
  <c r="AV200" i="2"/>
  <c r="AV126" i="2"/>
  <c r="AV117" i="2"/>
  <c r="AV219" i="2"/>
  <c r="AV444" i="2"/>
  <c r="AV156" i="2"/>
  <c r="AV305" i="2"/>
  <c r="AV130" i="2"/>
  <c r="AV386" i="2"/>
  <c r="AV338" i="2"/>
  <c r="AV672" i="2"/>
  <c r="AV414" i="2"/>
  <c r="AV261" i="2"/>
  <c r="AV202" i="2"/>
  <c r="AV516" i="2"/>
  <c r="AV368" i="2"/>
  <c r="AV266" i="2"/>
  <c r="AV669" i="2"/>
  <c r="AV552" i="2"/>
  <c r="AV528" i="2"/>
  <c r="AV454" i="2"/>
  <c r="AV601" i="2"/>
  <c r="AV652" i="2"/>
  <c r="AV252" i="2"/>
  <c r="AV80" i="2"/>
  <c r="AV486" i="2"/>
  <c r="AV556" i="2"/>
  <c r="AV545" i="2"/>
  <c r="AV359" i="2"/>
  <c r="AV449" i="2"/>
  <c r="AV587" i="2"/>
  <c r="AV333" i="2"/>
  <c r="AV142" i="2"/>
  <c r="AV682" i="2"/>
  <c r="AV38" i="2"/>
  <c r="AV14" i="2"/>
  <c r="AV430" i="2"/>
  <c r="AV689" i="2"/>
  <c r="AV360" i="2"/>
  <c r="AV656" i="2"/>
  <c r="AV602" i="2"/>
  <c r="AV349" i="2"/>
  <c r="AV34" i="2"/>
  <c r="AV47" i="2"/>
  <c r="AV22" i="2"/>
  <c r="AV301" i="2"/>
  <c r="AV633" i="2"/>
  <c r="AV598" i="2"/>
  <c r="AV660" i="2"/>
  <c r="AV571" i="2"/>
  <c r="AV514" i="2"/>
  <c r="AV442" i="2"/>
  <c r="AV125" i="2"/>
  <c r="AV539" i="2"/>
  <c r="AV86" i="2"/>
  <c r="AV641" i="2"/>
  <c r="AV133" i="2"/>
  <c r="AV640" i="2"/>
  <c r="AV207" i="2"/>
  <c r="AV685" i="2"/>
  <c r="AV104" i="2"/>
  <c r="AV13" i="2"/>
  <c r="AV521" i="2"/>
  <c r="AV632" i="2"/>
  <c r="AV17" i="2"/>
  <c r="AV484" i="2"/>
  <c r="AV585" i="2"/>
  <c r="AV108" i="2"/>
  <c r="AV72" i="2"/>
  <c r="AV667" i="2"/>
  <c r="AV700" i="2"/>
  <c r="AV105" i="2"/>
  <c r="AV671" i="2"/>
  <c r="AV113" i="2"/>
  <c r="AV291" i="2"/>
  <c r="AV221" i="2"/>
  <c r="AV134" i="2"/>
  <c r="AV223" i="2"/>
  <c r="AV50" i="2"/>
  <c r="AV723" i="2"/>
  <c r="AV670" i="2"/>
  <c r="AV77" i="2"/>
  <c r="AV19" i="2"/>
  <c r="AV594" i="2"/>
  <c r="AV243" i="2"/>
  <c r="AV574" i="2"/>
  <c r="AV423" i="2"/>
  <c r="AV29" i="2"/>
  <c r="AV309" i="2"/>
  <c r="AV701" i="2"/>
  <c r="AV340" i="2"/>
  <c r="AV719" i="2"/>
  <c r="AV394" i="2"/>
  <c r="AV703" i="2"/>
  <c r="AV297" i="2"/>
  <c r="AV712" i="2"/>
  <c r="AV650" i="2"/>
  <c r="AV438" i="2"/>
  <c r="AV127" i="2"/>
  <c r="AV409" i="2"/>
  <c r="AV265" i="2"/>
  <c r="AV429" i="2"/>
  <c r="AV164" i="2"/>
  <c r="AV694" i="2"/>
  <c r="AV614" i="2"/>
  <c r="AV328" i="2"/>
  <c r="AV692" i="2"/>
  <c r="AV436" i="2"/>
  <c r="AV488" i="2"/>
  <c r="AV239" i="2"/>
  <c r="AV281" i="2"/>
  <c r="AV520" i="2"/>
  <c r="AV684" i="2"/>
  <c r="AV146" i="2"/>
  <c r="AV103" i="2"/>
  <c r="AV332" i="2"/>
  <c r="AV500" i="2"/>
  <c r="AV622" i="2"/>
  <c r="AV589" i="2"/>
  <c r="AV357" i="2"/>
  <c r="AV568" i="2"/>
  <c r="AV91" i="2"/>
  <c r="AV668" i="2"/>
  <c r="AV170" i="2"/>
  <c r="AV316" i="2"/>
  <c r="AV527" i="2"/>
  <c r="AV378" i="2"/>
  <c r="AV131" i="2"/>
  <c r="AV168" i="2"/>
  <c r="AV84" i="2"/>
  <c r="AV485" i="2"/>
  <c r="AV166" i="2"/>
  <c r="AV348" i="2"/>
  <c r="AV439" i="2"/>
  <c r="AV201" i="2"/>
  <c r="AV298" i="2"/>
  <c r="AV416" i="2"/>
  <c r="AV92" i="2"/>
  <c r="AV573" i="2"/>
  <c r="AV591" i="2"/>
  <c r="AV619" i="2"/>
  <c r="AV353" i="2"/>
  <c r="AV347" i="2"/>
  <c r="AV307" i="2"/>
  <c r="AV143" i="2"/>
  <c r="AV381" i="2"/>
  <c r="AV299" i="2"/>
  <c r="AV128" i="2"/>
  <c r="AV605" i="2"/>
  <c r="AV716" i="2"/>
  <c r="AV139" i="2"/>
  <c r="AV246" i="2"/>
  <c r="AV548" i="2"/>
  <c r="AV16" i="2"/>
  <c r="AV220" i="2"/>
  <c r="AV646" i="2"/>
  <c r="AV39" i="2"/>
  <c r="AV443" i="2"/>
  <c r="AV344" i="2"/>
  <c r="AV680" i="2"/>
  <c r="AV695" i="2"/>
  <c r="AV247" i="2"/>
  <c r="AV565" i="2"/>
  <c r="AV114" i="2"/>
  <c r="AV366" i="2"/>
  <c r="AV140" i="2"/>
  <c r="AV496" i="2"/>
  <c r="AV479" i="2"/>
  <c r="AV274" i="2"/>
  <c r="AV67" i="2"/>
  <c r="AV76" i="2"/>
  <c r="AV477" i="2"/>
  <c r="AV41" i="2"/>
  <c r="AV493" i="2"/>
  <c r="AV27" i="2"/>
  <c r="AV157" i="2"/>
  <c r="AV25" i="2"/>
  <c r="AV186" i="2"/>
  <c r="AV32" i="2"/>
  <c r="AV26" i="2"/>
  <c r="AV595" i="2"/>
  <c r="AV194" i="2"/>
  <c r="AV606" i="2"/>
  <c r="AV314" i="2"/>
  <c r="AV191" i="2"/>
  <c r="AV600" i="2"/>
  <c r="AV244" i="2"/>
  <c r="AV346" i="2"/>
  <c r="AV300" i="2"/>
  <c r="AV706" i="2"/>
  <c r="AV489" i="2"/>
  <c r="AV129" i="2"/>
  <c r="AV455" i="2"/>
  <c r="AV517" i="2"/>
  <c r="AV88" i="2"/>
  <c r="AV321" i="2"/>
  <c r="AV708" i="2"/>
  <c r="AV448" i="2"/>
  <c r="AV653" i="2"/>
  <c r="AV584" i="2"/>
  <c r="AV240" i="2"/>
  <c r="AV319" i="2"/>
  <c r="AV592" i="2"/>
  <c r="AV473" i="2"/>
  <c r="AV54" i="2"/>
  <c r="AV325" i="2"/>
  <c r="AV427" i="2"/>
  <c r="AV525" i="2"/>
  <c r="AV61" i="2"/>
  <c r="AV227" i="2"/>
  <c r="AV326" i="2"/>
  <c r="AV447" i="2"/>
  <c r="AV222" i="2"/>
  <c r="AV259" i="2"/>
  <c r="AV118" i="2"/>
  <c r="AV351" i="2"/>
  <c r="AV579" i="2"/>
  <c r="AV382" i="2"/>
  <c r="AV273" i="2"/>
  <c r="AV725" i="2"/>
  <c r="AV678" i="2"/>
  <c r="AV554" i="2"/>
  <c r="AV518" i="2"/>
  <c r="AV193" i="2"/>
  <c r="AV607" i="2"/>
  <c r="AV289" i="2"/>
  <c r="AV148" i="2"/>
  <c r="AV480" i="2"/>
  <c r="AV256" i="2"/>
  <c r="AV626" i="2"/>
  <c r="AV287" i="2"/>
  <c r="AV502" i="2"/>
  <c r="AV232" i="2"/>
  <c r="AV578" i="2"/>
  <c r="AV158" i="2"/>
  <c r="AV172" i="2"/>
  <c r="AV306" i="2"/>
  <c r="AV175" i="2"/>
  <c r="AV456" i="2"/>
  <c r="AV453" i="2"/>
  <c r="AV505" i="2"/>
  <c r="AV100" i="2"/>
  <c r="AV231" i="2"/>
  <c r="AV391" i="2"/>
  <c r="AV71" i="2"/>
  <c r="AV43" i="2"/>
  <c r="AV642" i="2"/>
  <c r="AV116" i="2"/>
  <c r="AV458" i="2"/>
  <c r="AV422" i="2"/>
  <c r="AV406" i="2"/>
  <c r="AV159" i="2"/>
  <c r="AV419" i="2"/>
  <c r="AV203" i="2"/>
  <c r="AV137" i="2"/>
  <c r="AV707" i="2"/>
  <c r="AV639" i="2"/>
  <c r="AV196" i="2"/>
  <c r="AV350" i="2"/>
  <c r="AV228" i="2"/>
  <c r="AV717" i="2"/>
  <c r="AV169" i="2"/>
  <c r="AV304" i="2"/>
  <c r="AV189" i="2"/>
  <c r="AV339" i="2"/>
  <c r="AV162" i="2"/>
  <c r="AV20" i="2"/>
  <c r="AV132" i="2"/>
  <c r="AV612" i="2"/>
  <c r="AV177" i="2"/>
  <c r="AV402" i="2"/>
  <c r="AV3" i="2"/>
  <c r="AV23" i="2"/>
  <c r="AV664" i="2"/>
  <c r="AV253" i="2"/>
  <c r="AV331" i="2"/>
  <c r="AV711" i="2"/>
  <c r="AV109" i="2"/>
  <c r="AV267" i="2"/>
  <c r="AV87" i="2"/>
  <c r="AV343" i="2"/>
  <c r="AV604" i="2"/>
  <c r="AV407" i="2"/>
  <c r="AV48" i="2"/>
  <c r="AV492" i="2"/>
  <c r="AV24" i="2"/>
  <c r="AV540" i="2"/>
  <c r="AV490" i="2"/>
  <c r="AV534" i="2"/>
  <c r="AV679" i="2"/>
  <c r="AV705" i="2"/>
  <c r="AV324" i="2"/>
  <c r="AV369" i="2"/>
  <c r="AV303" i="2"/>
  <c r="AV440" i="2"/>
  <c r="AV40" i="2"/>
  <c r="AV718" i="2"/>
  <c r="AV543" i="2"/>
  <c r="AV145" i="2"/>
  <c r="AV236" i="2"/>
  <c r="AV341" i="2"/>
  <c r="AV65" i="2"/>
  <c r="AV173" i="2"/>
  <c r="AV150" i="2"/>
  <c r="AV361" i="2"/>
  <c r="AV569" i="2"/>
  <c r="AV392" i="2"/>
  <c r="AV468" i="2"/>
  <c r="AV715" i="2"/>
  <c r="AV466" i="2"/>
  <c r="AV185" i="2"/>
  <c r="AV11" i="2"/>
  <c r="AV234" i="2"/>
  <c r="AV627" i="2"/>
  <c r="AV81" i="2"/>
  <c r="AV208" i="2"/>
  <c r="AV397" i="2"/>
  <c r="AV62" i="2"/>
  <c r="AV250" i="2"/>
  <c r="AV342" i="2"/>
  <c r="AV46" i="2"/>
  <c r="AV21" i="2"/>
  <c r="AV433" i="2"/>
  <c r="AV432" i="2"/>
  <c r="AV154" i="2"/>
  <c r="AV7" i="2"/>
  <c r="AV70" i="2"/>
  <c r="AV206" i="2"/>
  <c r="AV120" i="2"/>
  <c r="AV693" i="2"/>
  <c r="AV272" i="2"/>
  <c r="AV197" i="2"/>
  <c r="AV428" i="2"/>
  <c r="AV376" i="2"/>
  <c r="AV476" i="2"/>
  <c r="AV10" i="2"/>
  <c r="AV590" i="2"/>
  <c r="AV460" i="2"/>
  <c r="AV204" i="2"/>
  <c r="AV503" i="2"/>
  <c r="AV512" i="2"/>
  <c r="AV28" i="2"/>
  <c r="AV474" i="2"/>
  <c r="AV380" i="2"/>
  <c r="AV119" i="2"/>
  <c r="AV254" i="2"/>
  <c r="AV396" i="2"/>
  <c r="AV89" i="2"/>
  <c r="AV282" i="2"/>
  <c r="AV532" i="2"/>
  <c r="AV506" i="2"/>
  <c r="AV529" i="2"/>
  <c r="AV218" i="2"/>
  <c r="AV251" i="2"/>
  <c r="AV687" i="2"/>
  <c r="AV426" i="2"/>
  <c r="AV542" i="2"/>
  <c r="AV487" i="2"/>
  <c r="AV515" i="2"/>
  <c r="AV315" i="2"/>
  <c r="AV57" i="2"/>
  <c r="AV538" i="2"/>
  <c r="AV195" i="2"/>
  <c r="AV636" i="2"/>
  <c r="AV30" i="2"/>
  <c r="AV497" i="2"/>
  <c r="AV336" i="2"/>
  <c r="AV648" i="2"/>
  <c r="AV9" i="2"/>
  <c r="AV294" i="2"/>
  <c r="AV611" i="2"/>
  <c r="AV275" i="2"/>
  <c r="AV651" i="2"/>
  <c r="AV322" i="2"/>
  <c r="AV55" i="2"/>
  <c r="AV526" i="2"/>
  <c r="AV264" i="2"/>
  <c r="AV355" i="2"/>
  <c r="AV572" i="2"/>
  <c r="AV160" i="2"/>
  <c r="AV597" i="2"/>
  <c r="AV637" i="2"/>
  <c r="AV437" i="2"/>
  <c r="AV499" i="2"/>
  <c r="AV365" i="2"/>
  <c r="AV417" i="2"/>
  <c r="AV95" i="2"/>
  <c r="AV720" i="2"/>
  <c r="AV665" i="2"/>
  <c r="AV184" i="2"/>
  <c r="AV49" i="2"/>
  <c r="AV576" i="2"/>
  <c r="AV501" i="2"/>
  <c r="AV459" i="2"/>
  <c r="AV704" i="2"/>
  <c r="AV102" i="2"/>
  <c r="AV112" i="2"/>
  <c r="AV446" i="2"/>
  <c r="AV615" i="2"/>
  <c r="AV691" i="2"/>
  <c r="AV66" i="2"/>
  <c r="AV277" i="2"/>
  <c r="AV649" i="2"/>
  <c r="AV78" i="2"/>
  <c r="AV371" i="2"/>
  <c r="AV421" i="2"/>
  <c r="AV245" i="2"/>
  <c r="AV8" i="2"/>
  <c r="AV401" i="2"/>
  <c r="AV531" i="2"/>
  <c r="AV424" i="2"/>
  <c r="AV15" i="2"/>
  <c r="AV73" i="2"/>
  <c r="AV171" i="2"/>
  <c r="AV147" i="2"/>
  <c r="AV645" i="2"/>
  <c r="AV467" i="2"/>
  <c r="AV570" i="2"/>
  <c r="AV248" i="2"/>
  <c r="AV372" i="2"/>
  <c r="AV608" i="2"/>
  <c r="AV229" i="2"/>
  <c r="AV35" i="2"/>
  <c r="AV302" i="2"/>
  <c r="AV469" i="2"/>
  <c r="AV714" i="2"/>
  <c r="AV388" i="2"/>
  <c r="AV567" i="2"/>
  <c r="AV249" i="2"/>
  <c r="AV176" i="2"/>
  <c r="AV625" i="2"/>
  <c r="AV580" i="2"/>
  <c r="AV530" i="2"/>
  <c r="AV509" i="2"/>
  <c r="AV393" i="2"/>
  <c r="AV85" i="2"/>
  <c r="AV58" i="2"/>
  <c r="AV383" i="2"/>
  <c r="AV659" i="2"/>
  <c r="AV212" i="2"/>
  <c r="AV620" i="2"/>
  <c r="AV596" i="2"/>
  <c r="AV457" i="2"/>
  <c r="AV697" i="2"/>
  <c r="AV461" i="2"/>
  <c r="AV296" i="2"/>
  <c r="AV330" i="2"/>
  <c r="AV510" i="2"/>
  <c r="AV560" i="2"/>
  <c r="AV216" i="2"/>
  <c r="AV441" i="2"/>
  <c r="AV345" i="2"/>
  <c r="AV96" i="2"/>
  <c r="AV710" i="2"/>
  <c r="AV198" i="2"/>
  <c r="AV663" i="2"/>
  <c r="AV31" i="2"/>
  <c r="AV603" i="2"/>
  <c r="AV395" i="2"/>
  <c r="AV99" i="2"/>
  <c r="AV581" i="2"/>
  <c r="AV79" i="2"/>
  <c r="AV94" i="2"/>
  <c r="AV522" i="2"/>
  <c r="AV141" i="2"/>
  <c r="AV52" i="2"/>
  <c r="AV337" i="2"/>
  <c r="AV504" i="2"/>
  <c r="AV373" i="2"/>
  <c r="AV481" i="2"/>
  <c r="AV292" i="2"/>
  <c r="AV410" i="2"/>
  <c r="AV155" i="2"/>
  <c r="AV563" i="2"/>
  <c r="AV110" i="2"/>
  <c r="AV262" i="2"/>
  <c r="AV68" i="2"/>
  <c r="AV681" i="2"/>
  <c r="AV418" i="2"/>
  <c r="AV107" i="2"/>
  <c r="AV451" i="2"/>
  <c r="AV153" i="2"/>
  <c r="AV233" i="2"/>
  <c r="AV452" i="2"/>
  <c r="AV123" i="2"/>
  <c r="AV420" i="2"/>
  <c r="AV564" i="2"/>
  <c r="AV82" i="2"/>
  <c r="AV179" i="2"/>
  <c r="AV537" i="2"/>
  <c r="AV36" i="2"/>
  <c r="AV280" i="2"/>
  <c r="AV535" i="2"/>
  <c r="AV225" i="2"/>
  <c r="AV334" i="2"/>
  <c r="AV213" i="2"/>
  <c r="AV53" i="2"/>
  <c r="AV276" i="2"/>
  <c r="AV138" i="2"/>
  <c r="AV613" i="2"/>
  <c r="AV686" i="2"/>
  <c r="AV643" i="2"/>
  <c r="AV241" i="2"/>
  <c r="AV634" i="2"/>
  <c r="AV674" i="2"/>
  <c r="AV205" i="2"/>
  <c r="AV258" i="2"/>
  <c r="AV18" i="2"/>
  <c r="AV190" i="2"/>
  <c r="AV621" i="2"/>
  <c r="AV403" i="2"/>
  <c r="AV242" i="2"/>
  <c r="AV491" i="2"/>
  <c r="AV635" i="2"/>
  <c r="AV524" i="2"/>
  <c r="AV541" i="2"/>
  <c r="AV544" i="2"/>
  <c r="AV271" i="2"/>
  <c r="AV475" i="2"/>
  <c r="U12" i="3"/>
  <c r="Q12" i="3"/>
  <c r="C12" i="3"/>
  <c r="N12" i="3"/>
  <c r="O12" i="3"/>
  <c r="M61" i="3"/>
  <c r="N61" i="3"/>
  <c r="L61" i="3"/>
  <c r="O61" i="3"/>
  <c r="O106" i="3"/>
  <c r="M106" i="3"/>
  <c r="N106" i="3"/>
  <c r="L106" i="3"/>
  <c r="O89" i="3"/>
  <c r="M89" i="3"/>
  <c r="L89" i="3"/>
  <c r="N89" i="3"/>
  <c r="O45" i="3"/>
  <c r="M45" i="3"/>
  <c r="N45" i="3"/>
  <c r="L45" i="3"/>
  <c r="N92" i="3"/>
  <c r="L92" i="3"/>
  <c r="M92" i="3"/>
  <c r="O92" i="3"/>
  <c r="O120" i="3"/>
  <c r="L120" i="3"/>
  <c r="M120" i="3"/>
  <c r="N120" i="3"/>
  <c r="O15" i="3"/>
  <c r="N15" i="3"/>
  <c r="M15" i="3"/>
  <c r="L15" i="3"/>
  <c r="L7" i="3"/>
  <c r="O7" i="3"/>
  <c r="M7" i="3"/>
  <c r="N7" i="3"/>
  <c r="N23" i="3"/>
  <c r="M23" i="3"/>
  <c r="O23" i="3"/>
  <c r="L23" i="3"/>
  <c r="O102" i="3"/>
  <c r="M102" i="3"/>
  <c r="N102" i="3"/>
  <c r="L102" i="3"/>
  <c r="L76" i="3"/>
  <c r="O76" i="3"/>
  <c r="N76" i="3"/>
  <c r="M76" i="3"/>
  <c r="N10" i="3"/>
  <c r="O10" i="3"/>
  <c r="M10" i="3"/>
  <c r="L10" i="3"/>
  <c r="N57" i="3"/>
  <c r="M57" i="3"/>
  <c r="O57" i="3"/>
  <c r="L57" i="3"/>
  <c r="L70" i="3"/>
  <c r="M70" i="3"/>
  <c r="N70" i="3"/>
  <c r="O70" i="3"/>
  <c r="O90" i="3"/>
  <c r="N90" i="3"/>
  <c r="L90" i="3"/>
  <c r="M90" i="3"/>
  <c r="N84" i="3"/>
  <c r="L84" i="3"/>
  <c r="M84" i="3"/>
  <c r="O84" i="3"/>
  <c r="O66" i="3"/>
  <c r="L66" i="3"/>
  <c r="M66" i="3"/>
  <c r="N66" i="3"/>
  <c r="M43" i="3"/>
  <c r="N43" i="3"/>
  <c r="L43" i="3"/>
  <c r="O43" i="3"/>
  <c r="O8" i="3"/>
  <c r="N8" i="3"/>
  <c r="M8" i="3"/>
  <c r="L8" i="3"/>
  <c r="M5" i="3"/>
  <c r="O5" i="3"/>
  <c r="L5" i="3"/>
  <c r="N5" i="3"/>
  <c r="L59" i="3"/>
  <c r="N59" i="3"/>
  <c r="M59" i="3"/>
  <c r="O59" i="3"/>
  <c r="O44" i="3"/>
  <c r="N44" i="3"/>
  <c r="M44" i="3"/>
  <c r="L44" i="3"/>
  <c r="M122" i="3"/>
  <c r="N122" i="3"/>
  <c r="L122" i="3"/>
  <c r="O122" i="3"/>
  <c r="O96" i="3"/>
  <c r="L96" i="3"/>
  <c r="M96" i="3"/>
  <c r="N96" i="3"/>
  <c r="L40" i="3"/>
  <c r="M40" i="3"/>
  <c r="N40" i="3"/>
  <c r="O40" i="3"/>
  <c r="M21" i="3"/>
  <c r="O21" i="3"/>
  <c r="N21" i="3"/>
  <c r="L21" i="3"/>
  <c r="N104" i="3"/>
  <c r="L104" i="3"/>
  <c r="O104" i="3"/>
  <c r="M104" i="3"/>
  <c r="M73" i="3"/>
  <c r="L73" i="3"/>
  <c r="N73" i="3"/>
  <c r="O73" i="3"/>
  <c r="O117" i="3"/>
  <c r="M117" i="3"/>
  <c r="N117" i="3"/>
  <c r="L117" i="3"/>
  <c r="N114" i="3"/>
  <c r="O114" i="3"/>
  <c r="M114" i="3"/>
  <c r="L114" i="3"/>
  <c r="M74" i="3"/>
  <c r="N74" i="3"/>
  <c r="O74" i="3"/>
  <c r="L74" i="3"/>
  <c r="O33" i="3"/>
  <c r="N33" i="3"/>
  <c r="M33" i="3"/>
  <c r="L33" i="3"/>
  <c r="N75" i="3"/>
  <c r="L75" i="3"/>
  <c r="M75" i="3"/>
  <c r="O75" i="3"/>
  <c r="O81" i="3"/>
  <c r="M81" i="3"/>
  <c r="N81" i="3"/>
  <c r="L81" i="3"/>
  <c r="N118" i="3"/>
  <c r="O118" i="3"/>
  <c r="M118" i="3"/>
  <c r="L118" i="3"/>
  <c r="L109" i="3"/>
  <c r="O109" i="3"/>
  <c r="M109" i="3"/>
  <c r="N109" i="3"/>
  <c r="O9" i="3"/>
  <c r="M9" i="3"/>
  <c r="N9" i="3"/>
  <c r="L9" i="3"/>
  <c r="O115" i="3"/>
  <c r="N115" i="3"/>
  <c r="L115" i="3"/>
  <c r="M115" i="3"/>
  <c r="O67" i="3"/>
  <c r="M67" i="3"/>
  <c r="L67" i="3"/>
  <c r="N67" i="3"/>
  <c r="O6" i="3"/>
  <c r="M6" i="3"/>
  <c r="N6" i="3"/>
  <c r="L6" i="3"/>
  <c r="O93" i="3"/>
  <c r="N93" i="3"/>
  <c r="M93" i="3"/>
  <c r="L93" i="3"/>
  <c r="N38" i="3"/>
  <c r="M38" i="3"/>
  <c r="O38" i="3"/>
  <c r="L38" i="3"/>
  <c r="N94" i="3"/>
  <c r="L94" i="3"/>
  <c r="O94" i="3"/>
  <c r="M94" i="3"/>
  <c r="N91" i="3"/>
  <c r="L91" i="3"/>
  <c r="O91" i="3"/>
  <c r="M91" i="3"/>
  <c r="O53" i="3"/>
  <c r="M53" i="3"/>
  <c r="L53" i="3"/>
  <c r="N53" i="3"/>
  <c r="O55" i="3"/>
  <c r="N55" i="3"/>
  <c r="M55" i="3"/>
  <c r="L55" i="3"/>
  <c r="M34" i="3"/>
  <c r="N34" i="3"/>
  <c r="L34" i="3"/>
  <c r="O34" i="3"/>
  <c r="O54" i="3"/>
  <c r="M54" i="3"/>
  <c r="L54" i="3"/>
  <c r="N54" i="3"/>
  <c r="O32" i="3"/>
  <c r="M32" i="3"/>
  <c r="N32" i="3"/>
  <c r="L32" i="3"/>
  <c r="O50" i="3"/>
  <c r="L50" i="3"/>
  <c r="M50" i="3"/>
  <c r="N50" i="3"/>
  <c r="N79" i="3"/>
  <c r="L79" i="3"/>
  <c r="M79" i="3"/>
  <c r="O79" i="3"/>
  <c r="N69" i="3"/>
  <c r="L69" i="3"/>
  <c r="O69" i="3"/>
  <c r="M69" i="3"/>
  <c r="M36" i="3"/>
  <c r="L36" i="3"/>
  <c r="N36" i="3"/>
  <c r="O36" i="3"/>
  <c r="O13" i="3"/>
  <c r="L13" i="3"/>
  <c r="N13" i="3"/>
  <c r="M13" i="3"/>
  <c r="O29" i="3"/>
  <c r="M29" i="3"/>
  <c r="N29" i="3"/>
  <c r="L29" i="3"/>
  <c r="M19" i="3"/>
  <c r="L19" i="3"/>
  <c r="N19" i="3"/>
  <c r="O19" i="3"/>
  <c r="O105" i="3"/>
  <c r="M105" i="3"/>
  <c r="N105" i="3"/>
  <c r="L105" i="3"/>
  <c r="N95" i="3"/>
  <c r="M95" i="3"/>
  <c r="O95" i="3"/>
  <c r="L95" i="3"/>
  <c r="N20" i="3"/>
  <c r="L20" i="3"/>
  <c r="M20" i="3"/>
  <c r="O20" i="3"/>
  <c r="M27" i="3"/>
  <c r="L27" i="3"/>
  <c r="O27" i="3"/>
  <c r="N27" i="3"/>
  <c r="O110" i="3"/>
  <c r="L110" i="3"/>
  <c r="M110" i="3"/>
  <c r="N110" i="3"/>
  <c r="M58" i="3"/>
  <c r="L58" i="3"/>
  <c r="N58" i="3"/>
  <c r="O58" i="3"/>
  <c r="O80" i="3"/>
  <c r="M80" i="3"/>
  <c r="N80" i="3"/>
  <c r="L80" i="3"/>
  <c r="O68" i="3"/>
  <c r="M68" i="3"/>
  <c r="L68" i="3"/>
  <c r="N68" i="3"/>
  <c r="M48" i="3"/>
  <c r="O48" i="3"/>
  <c r="N48" i="3"/>
  <c r="L48" i="3"/>
  <c r="M39" i="3"/>
  <c r="O39" i="3"/>
  <c r="N39" i="3"/>
  <c r="L39" i="3"/>
  <c r="M98" i="3"/>
  <c r="O98" i="3"/>
  <c r="L98" i="3"/>
  <c r="N98" i="3"/>
  <c r="O22" i="3"/>
  <c r="N22" i="3"/>
  <c r="M22" i="3"/>
  <c r="L22" i="3"/>
  <c r="L46" i="3"/>
  <c r="M46" i="3"/>
  <c r="O46" i="3"/>
  <c r="N46" i="3"/>
  <c r="O24" i="3"/>
  <c r="M24" i="3"/>
  <c r="N24" i="3"/>
  <c r="L24" i="3"/>
  <c r="L30" i="3"/>
  <c r="N30" i="3"/>
  <c r="M30" i="3"/>
  <c r="O30" i="3"/>
  <c r="O41" i="3"/>
  <c r="M41" i="3"/>
  <c r="N41" i="3"/>
  <c r="L41" i="3"/>
  <c r="O99" i="3"/>
  <c r="N99" i="3"/>
  <c r="M99" i="3"/>
  <c r="L99" i="3"/>
  <c r="O16" i="3"/>
  <c r="N16" i="3"/>
  <c r="M16" i="3"/>
  <c r="L16" i="3"/>
  <c r="O116" i="3"/>
  <c r="N116" i="3"/>
  <c r="M116" i="3"/>
  <c r="L116" i="3"/>
  <c r="O82" i="3"/>
  <c r="M82" i="3"/>
  <c r="L82" i="3"/>
  <c r="N82" i="3"/>
  <c r="O108" i="3"/>
  <c r="N108" i="3"/>
  <c r="L108" i="3"/>
  <c r="M108" i="3"/>
  <c r="O31" i="3"/>
  <c r="M31" i="3"/>
  <c r="N31" i="3"/>
  <c r="L31" i="3"/>
  <c r="O60" i="3"/>
  <c r="M60" i="3"/>
  <c r="L60" i="3"/>
  <c r="N60" i="3"/>
  <c r="O4" i="3"/>
  <c r="L4" i="3"/>
  <c r="M4" i="3"/>
  <c r="N4" i="3"/>
  <c r="O103" i="3"/>
  <c r="N103" i="3"/>
  <c r="M103" i="3"/>
  <c r="L103" i="3"/>
  <c r="O3" i="3"/>
  <c r="M3" i="3"/>
  <c r="L3" i="3"/>
  <c r="N3" i="3"/>
  <c r="O101" i="3"/>
  <c r="N101" i="3"/>
  <c r="M101" i="3"/>
  <c r="L101" i="3"/>
  <c r="O71" i="3"/>
  <c r="N71" i="3"/>
  <c r="M71" i="3"/>
  <c r="L71" i="3"/>
  <c r="O100" i="3"/>
  <c r="L100" i="3"/>
  <c r="N100" i="3"/>
  <c r="M100" i="3"/>
  <c r="M2" i="3"/>
  <c r="N2" i="3"/>
  <c r="L2" i="3"/>
  <c r="O37" i="3"/>
  <c r="N37" i="3"/>
  <c r="M37" i="3"/>
  <c r="L37" i="3"/>
  <c r="O64" i="3"/>
  <c r="N64" i="3"/>
  <c r="M64" i="3"/>
  <c r="L64" i="3"/>
  <c r="N65" i="3"/>
  <c r="O65" i="3"/>
  <c r="M65" i="3"/>
  <c r="L65" i="3"/>
  <c r="M12" i="3"/>
  <c r="L12" i="3"/>
  <c r="L35" i="3"/>
  <c r="O35" i="3"/>
  <c r="N35" i="3"/>
  <c r="M35" i="3"/>
  <c r="O112" i="3"/>
  <c r="N112" i="3"/>
  <c r="M112" i="3"/>
  <c r="L112" i="3"/>
  <c r="N87" i="3"/>
  <c r="O87" i="3"/>
  <c r="M87" i="3"/>
  <c r="L87" i="3"/>
  <c r="O107" i="3"/>
  <c r="M107" i="3"/>
  <c r="L107" i="3"/>
  <c r="N107" i="3"/>
  <c r="M86" i="3"/>
  <c r="O86" i="3"/>
  <c r="L86" i="3"/>
  <c r="N86" i="3"/>
  <c r="N42" i="3"/>
  <c r="M42" i="3"/>
  <c r="O42" i="3"/>
  <c r="L42" i="3"/>
  <c r="M111" i="3"/>
  <c r="O111" i="3"/>
  <c r="N111" i="3"/>
  <c r="L111" i="3"/>
  <c r="M78" i="3"/>
  <c r="O78" i="3"/>
  <c r="N78" i="3"/>
  <c r="L78" i="3"/>
  <c r="L18" i="3"/>
  <c r="O18" i="3"/>
  <c r="M18" i="3"/>
  <c r="N18" i="3"/>
  <c r="M113" i="3"/>
  <c r="N113" i="3"/>
  <c r="L113" i="3"/>
  <c r="O113" i="3"/>
  <c r="N88" i="3"/>
  <c r="L88" i="3"/>
  <c r="O88" i="3"/>
  <c r="M88" i="3"/>
  <c r="N25" i="3"/>
  <c r="L25" i="3"/>
  <c r="O25" i="3"/>
  <c r="M25" i="3"/>
  <c r="O47" i="3"/>
  <c r="M47" i="3"/>
  <c r="N47" i="3"/>
  <c r="L47" i="3"/>
  <c r="O51" i="3"/>
  <c r="L51" i="3"/>
  <c r="M51" i="3"/>
  <c r="N51" i="3"/>
  <c r="O52" i="3"/>
  <c r="M52" i="3"/>
  <c r="N52" i="3"/>
  <c r="L52" i="3"/>
  <c r="O14" i="3"/>
  <c r="N14" i="3"/>
  <c r="M14" i="3"/>
  <c r="L14" i="3"/>
  <c r="O121" i="3"/>
  <c r="M121" i="3"/>
  <c r="L121" i="3"/>
  <c r="N121" i="3"/>
  <c r="O63" i="3"/>
  <c r="L63" i="3"/>
  <c r="M63" i="3"/>
  <c r="N63" i="3"/>
  <c r="L17" i="3"/>
  <c r="O17" i="3"/>
  <c r="M17" i="3"/>
  <c r="N17" i="3"/>
  <c r="O28" i="3"/>
  <c r="N28" i="3"/>
  <c r="M28" i="3"/>
  <c r="L28" i="3"/>
  <c r="O97" i="3"/>
  <c r="L97" i="3"/>
  <c r="N97" i="3"/>
  <c r="M97" i="3"/>
  <c r="M26" i="3"/>
  <c r="O26" i="3"/>
  <c r="L26" i="3"/>
  <c r="N26" i="3"/>
  <c r="M85" i="3"/>
  <c r="L85" i="3"/>
  <c r="N85" i="3"/>
  <c r="O85" i="3"/>
  <c r="M72" i="3"/>
  <c r="O72" i="3"/>
  <c r="N72" i="3"/>
  <c r="L72" i="3"/>
  <c r="O49" i="3"/>
  <c r="M49" i="3"/>
  <c r="N49" i="3"/>
  <c r="L49" i="3"/>
  <c r="O77" i="3"/>
  <c r="M77" i="3"/>
  <c r="N77" i="3"/>
  <c r="L77" i="3"/>
  <c r="M62" i="3"/>
  <c r="O62" i="3"/>
  <c r="N62" i="3"/>
  <c r="L62" i="3"/>
  <c r="O11" i="3"/>
  <c r="M11" i="3"/>
  <c r="N11" i="3"/>
  <c r="L11" i="3"/>
  <c r="N119" i="3"/>
  <c r="L119" i="3"/>
  <c r="O119" i="3"/>
  <c r="M119" i="3"/>
  <c r="M83" i="3"/>
  <c r="N83" i="3"/>
  <c r="L83" i="3"/>
  <c r="O83" i="3"/>
  <c r="O56" i="3"/>
  <c r="N56" i="3"/>
  <c r="M56" i="3"/>
  <c r="L56" i="3"/>
  <c r="J61" i="3"/>
  <c r="K61" i="3"/>
  <c r="K42" i="3"/>
  <c r="J42" i="3"/>
  <c r="J98" i="3"/>
  <c r="K98" i="3"/>
  <c r="K89" i="3"/>
  <c r="J89" i="3"/>
  <c r="K109" i="3"/>
  <c r="J109" i="3"/>
  <c r="K9" i="3"/>
  <c r="J9" i="3"/>
  <c r="J92" i="3"/>
  <c r="K92" i="3"/>
  <c r="K24" i="3"/>
  <c r="J24" i="3"/>
  <c r="K111" i="3"/>
  <c r="J111" i="3"/>
  <c r="K15" i="3"/>
  <c r="J15" i="3"/>
  <c r="K78" i="3"/>
  <c r="J78" i="3"/>
  <c r="K7" i="3"/>
  <c r="J7" i="3"/>
  <c r="K18" i="3"/>
  <c r="J18" i="3"/>
  <c r="K23" i="3"/>
  <c r="J23" i="3"/>
  <c r="K113" i="3"/>
  <c r="J113" i="3"/>
  <c r="K94" i="3"/>
  <c r="J94" i="3"/>
  <c r="K88" i="3"/>
  <c r="J88" i="3"/>
  <c r="J91" i="3"/>
  <c r="K91" i="3"/>
  <c r="J10" i="3"/>
  <c r="K10" i="3"/>
  <c r="K57" i="3"/>
  <c r="J57" i="3"/>
  <c r="J55" i="3"/>
  <c r="K55" i="3"/>
  <c r="K70" i="3"/>
  <c r="J70" i="3"/>
  <c r="J34" i="3"/>
  <c r="K34" i="3"/>
  <c r="K90" i="3"/>
  <c r="J90" i="3"/>
  <c r="K54" i="3"/>
  <c r="J54" i="3"/>
  <c r="J84" i="3"/>
  <c r="K84" i="3"/>
  <c r="K32" i="3"/>
  <c r="J32" i="3"/>
  <c r="K66" i="3"/>
  <c r="J66" i="3"/>
  <c r="J50" i="3"/>
  <c r="K50" i="3"/>
  <c r="K43" i="3"/>
  <c r="J43" i="3"/>
  <c r="J79" i="3"/>
  <c r="K79" i="3"/>
  <c r="K8" i="3"/>
  <c r="J8" i="3"/>
  <c r="K69" i="3"/>
  <c r="J69" i="3"/>
  <c r="K5" i="3"/>
  <c r="J5" i="3"/>
  <c r="J36" i="3"/>
  <c r="K36" i="3"/>
  <c r="K59" i="3"/>
  <c r="J59" i="3"/>
  <c r="K13" i="3"/>
  <c r="J13" i="3"/>
  <c r="J29" i="3"/>
  <c r="K29" i="3"/>
  <c r="K44" i="3"/>
  <c r="J44" i="3"/>
  <c r="K19" i="3"/>
  <c r="J19" i="3"/>
  <c r="J122" i="3"/>
  <c r="K122" i="3"/>
  <c r="K96" i="3"/>
  <c r="J96" i="3"/>
  <c r="K40" i="3"/>
  <c r="J40" i="3"/>
  <c r="K21" i="3"/>
  <c r="J21" i="3"/>
  <c r="K104" i="3"/>
  <c r="J104" i="3"/>
  <c r="J73" i="3"/>
  <c r="K73" i="3"/>
  <c r="J117" i="3"/>
  <c r="K117" i="3"/>
  <c r="K114" i="3"/>
  <c r="J114" i="3"/>
  <c r="K74" i="3"/>
  <c r="J74" i="3"/>
  <c r="J33" i="3"/>
  <c r="K33" i="3"/>
  <c r="K75" i="3"/>
  <c r="J75" i="3"/>
  <c r="J105" i="3"/>
  <c r="K105" i="3"/>
  <c r="K95" i="3"/>
  <c r="J95" i="3"/>
  <c r="K20" i="3"/>
  <c r="J20" i="3"/>
  <c r="K27" i="3"/>
  <c r="J27" i="3"/>
  <c r="K110" i="3"/>
  <c r="J110" i="3"/>
  <c r="K58" i="3"/>
  <c r="J58" i="3"/>
  <c r="J80" i="3"/>
  <c r="K80" i="3"/>
  <c r="J68" i="3"/>
  <c r="K68" i="3"/>
  <c r="K48" i="3"/>
  <c r="J48" i="3"/>
  <c r="K39" i="3"/>
  <c r="J39" i="3"/>
  <c r="J116" i="3"/>
  <c r="K116" i="3"/>
  <c r="K25" i="3"/>
  <c r="J25" i="3"/>
  <c r="J82" i="3"/>
  <c r="K82" i="3"/>
  <c r="K47" i="3"/>
  <c r="J47" i="3"/>
  <c r="J108" i="3"/>
  <c r="K108" i="3"/>
  <c r="K51" i="3"/>
  <c r="J51" i="3"/>
  <c r="K31" i="3"/>
  <c r="J31" i="3"/>
  <c r="J52" i="3"/>
  <c r="K52" i="3"/>
  <c r="J14" i="3"/>
  <c r="K14" i="3"/>
  <c r="J60" i="3"/>
  <c r="K60" i="3"/>
  <c r="J81" i="3"/>
  <c r="K81" i="3"/>
  <c r="K106" i="3"/>
  <c r="J106" i="3"/>
  <c r="J118" i="3"/>
  <c r="K118" i="3"/>
  <c r="K22" i="3"/>
  <c r="J22" i="3"/>
  <c r="J45" i="3"/>
  <c r="K45" i="3"/>
  <c r="K46" i="3"/>
  <c r="J46" i="3"/>
  <c r="K115" i="3"/>
  <c r="J115" i="3"/>
  <c r="K120" i="3"/>
  <c r="J120" i="3"/>
  <c r="K67" i="3"/>
  <c r="J67" i="3"/>
  <c r="K30" i="3"/>
  <c r="J30" i="3"/>
  <c r="J6" i="3"/>
  <c r="K6" i="3"/>
  <c r="K41" i="3"/>
  <c r="J41" i="3"/>
  <c r="K93" i="3"/>
  <c r="J93" i="3"/>
  <c r="K99" i="3"/>
  <c r="J99" i="3"/>
  <c r="K38" i="3"/>
  <c r="J38" i="3"/>
  <c r="J102" i="3"/>
  <c r="K102" i="3"/>
  <c r="K16" i="3"/>
  <c r="J16" i="3"/>
  <c r="K76" i="3"/>
  <c r="J76" i="3"/>
  <c r="J53" i="3"/>
  <c r="K53" i="3"/>
  <c r="J121" i="3"/>
  <c r="K121" i="3"/>
  <c r="K4" i="3"/>
  <c r="J4" i="3"/>
  <c r="K63" i="3"/>
  <c r="J63" i="3"/>
  <c r="J103" i="3"/>
  <c r="K103" i="3"/>
  <c r="K17" i="3"/>
  <c r="J17" i="3"/>
  <c r="J3" i="3"/>
  <c r="K3" i="3"/>
  <c r="J101" i="3"/>
  <c r="K101" i="3"/>
  <c r="K28" i="3"/>
  <c r="J28" i="3"/>
  <c r="J71" i="3"/>
  <c r="K71" i="3"/>
  <c r="K100" i="3"/>
  <c r="J100" i="3"/>
  <c r="K2" i="3"/>
  <c r="J2" i="3"/>
  <c r="J37" i="3"/>
  <c r="K37" i="3"/>
  <c r="J64" i="3"/>
  <c r="K64" i="3"/>
  <c r="K65" i="3"/>
  <c r="J65" i="3"/>
  <c r="K12" i="3"/>
  <c r="J12" i="3"/>
  <c r="K35" i="3"/>
  <c r="J35" i="3"/>
  <c r="K112" i="3"/>
  <c r="J112" i="3"/>
  <c r="K87" i="3"/>
  <c r="J87" i="3"/>
  <c r="K107" i="3"/>
  <c r="J107" i="3"/>
  <c r="K86" i="3"/>
  <c r="J86" i="3"/>
  <c r="K97" i="3"/>
  <c r="J97" i="3"/>
  <c r="K26" i="3"/>
  <c r="J26" i="3"/>
  <c r="K85" i="3"/>
  <c r="J85" i="3"/>
  <c r="K72" i="3"/>
  <c r="J72" i="3"/>
  <c r="J49" i="3"/>
  <c r="K49" i="3"/>
  <c r="J77" i="3"/>
  <c r="K77" i="3"/>
  <c r="K62" i="3"/>
  <c r="J62" i="3"/>
  <c r="K11" i="3"/>
  <c r="J11" i="3"/>
  <c r="J119" i="3"/>
  <c r="K119" i="3"/>
  <c r="J83" i="3"/>
  <c r="K83" i="3"/>
  <c r="K56" i="3"/>
  <c r="J56" i="3"/>
  <c r="T81" i="3"/>
  <c r="S81" i="3"/>
  <c r="R81" i="3"/>
  <c r="R89" i="3"/>
  <c r="T89" i="3"/>
  <c r="S89" i="3"/>
  <c r="R92" i="3"/>
  <c r="T92" i="3"/>
  <c r="S92" i="3"/>
  <c r="R120" i="3"/>
  <c r="T120" i="3"/>
  <c r="S120" i="3"/>
  <c r="T6" i="3"/>
  <c r="S6" i="3"/>
  <c r="R6" i="3"/>
  <c r="S99" i="3"/>
  <c r="R99" i="3"/>
  <c r="T99" i="3"/>
  <c r="T94" i="3"/>
  <c r="S94" i="3"/>
  <c r="R94" i="3"/>
  <c r="T76" i="3"/>
  <c r="S76" i="3"/>
  <c r="R76" i="3"/>
  <c r="T53" i="3"/>
  <c r="S53" i="3"/>
  <c r="R53" i="3"/>
  <c r="T55" i="3"/>
  <c r="S55" i="3"/>
  <c r="R55" i="3"/>
  <c r="T70" i="3"/>
  <c r="R70" i="3"/>
  <c r="S70" i="3"/>
  <c r="T90" i="3"/>
  <c r="S90" i="3"/>
  <c r="R90" i="3"/>
  <c r="R84" i="3"/>
  <c r="T84" i="3"/>
  <c r="S84" i="3"/>
  <c r="T66" i="3"/>
  <c r="S66" i="3"/>
  <c r="R66" i="3"/>
  <c r="S43" i="3"/>
  <c r="R43" i="3"/>
  <c r="T43" i="3"/>
  <c r="T8" i="3"/>
  <c r="S8" i="3"/>
  <c r="R8" i="3"/>
  <c r="S5" i="3"/>
  <c r="R5" i="3"/>
  <c r="T5" i="3"/>
  <c r="T59" i="3"/>
  <c r="S59" i="3"/>
  <c r="R59" i="3"/>
  <c r="T44" i="3"/>
  <c r="S44" i="3"/>
  <c r="R44" i="3"/>
  <c r="S122" i="3"/>
  <c r="R122" i="3"/>
  <c r="T122" i="3"/>
  <c r="T96" i="3"/>
  <c r="S96" i="3"/>
  <c r="R96" i="3"/>
  <c r="T40" i="3"/>
  <c r="S40" i="3"/>
  <c r="R40" i="3"/>
  <c r="S21" i="3"/>
  <c r="T21" i="3"/>
  <c r="R21" i="3"/>
  <c r="R104" i="3"/>
  <c r="T104" i="3"/>
  <c r="S104" i="3"/>
  <c r="S73" i="3"/>
  <c r="R73" i="3"/>
  <c r="T73" i="3"/>
  <c r="T117" i="3"/>
  <c r="R117" i="3"/>
  <c r="S117" i="3"/>
  <c r="R114" i="3"/>
  <c r="S114" i="3"/>
  <c r="T114" i="3"/>
  <c r="S74" i="3"/>
  <c r="R74" i="3"/>
  <c r="T74" i="3"/>
  <c r="R33" i="3"/>
  <c r="S33" i="3"/>
  <c r="T33" i="3"/>
  <c r="T75" i="3"/>
  <c r="R75" i="3"/>
  <c r="S75" i="3"/>
  <c r="S42" i="3"/>
  <c r="R42" i="3"/>
  <c r="T42" i="3"/>
  <c r="T22" i="3"/>
  <c r="R22" i="3"/>
  <c r="S22" i="3"/>
  <c r="T46" i="3"/>
  <c r="S46" i="3"/>
  <c r="R46" i="3"/>
  <c r="T111" i="3"/>
  <c r="S111" i="3"/>
  <c r="R111" i="3"/>
  <c r="T78" i="3"/>
  <c r="R78" i="3"/>
  <c r="S78" i="3"/>
  <c r="T18" i="3"/>
  <c r="S18" i="3"/>
  <c r="R18" i="3"/>
  <c r="T102" i="3"/>
  <c r="S102" i="3"/>
  <c r="R102" i="3"/>
  <c r="R16" i="3"/>
  <c r="S16" i="3"/>
  <c r="T16" i="3"/>
  <c r="S10" i="3"/>
  <c r="R10" i="3"/>
  <c r="T10" i="3"/>
  <c r="S57" i="3"/>
  <c r="R57" i="3"/>
  <c r="T57" i="3"/>
  <c r="S34" i="3"/>
  <c r="R34" i="3"/>
  <c r="T34" i="3"/>
  <c r="R54" i="3"/>
  <c r="T54" i="3"/>
  <c r="S54" i="3"/>
  <c r="R32" i="3"/>
  <c r="T32" i="3"/>
  <c r="S32" i="3"/>
  <c r="T50" i="3"/>
  <c r="S50" i="3"/>
  <c r="R50" i="3"/>
  <c r="R79" i="3"/>
  <c r="T79" i="3"/>
  <c r="S79" i="3"/>
  <c r="T69" i="3"/>
  <c r="S69" i="3"/>
  <c r="R69" i="3"/>
  <c r="S36" i="3"/>
  <c r="R36" i="3"/>
  <c r="T36" i="3"/>
  <c r="S13" i="3"/>
  <c r="R13" i="3"/>
  <c r="T13" i="3"/>
  <c r="T29" i="3"/>
  <c r="S29" i="3"/>
  <c r="R29" i="3"/>
  <c r="R19" i="3"/>
  <c r="T19" i="3"/>
  <c r="S19" i="3"/>
  <c r="S105" i="3"/>
  <c r="R105" i="3"/>
  <c r="T105" i="3"/>
  <c r="T95" i="3"/>
  <c r="S95" i="3"/>
  <c r="R95" i="3"/>
  <c r="T20" i="3"/>
  <c r="R20" i="3"/>
  <c r="S20" i="3"/>
  <c r="T27" i="3"/>
  <c r="S27" i="3"/>
  <c r="R27" i="3"/>
  <c r="R110" i="3"/>
  <c r="T110" i="3"/>
  <c r="S110" i="3"/>
  <c r="S58" i="3"/>
  <c r="R58" i="3"/>
  <c r="T58" i="3"/>
  <c r="T80" i="3"/>
  <c r="S80" i="3"/>
  <c r="R80" i="3"/>
  <c r="T68" i="3"/>
  <c r="S68" i="3"/>
  <c r="R68" i="3"/>
  <c r="T48" i="3"/>
  <c r="S48" i="3"/>
  <c r="R48" i="3"/>
  <c r="T39" i="3"/>
  <c r="S39" i="3"/>
  <c r="R39" i="3"/>
  <c r="T106" i="3"/>
  <c r="S106" i="3"/>
  <c r="R106" i="3"/>
  <c r="T109" i="3"/>
  <c r="S109" i="3"/>
  <c r="R109" i="3"/>
  <c r="T24" i="3"/>
  <c r="S24" i="3"/>
  <c r="R24" i="3"/>
  <c r="T15" i="3"/>
  <c r="S15" i="3"/>
  <c r="R15" i="3"/>
  <c r="T7" i="3"/>
  <c r="S7" i="3"/>
  <c r="R7" i="3"/>
  <c r="T23" i="3"/>
  <c r="S23" i="3"/>
  <c r="R23" i="3"/>
  <c r="T116" i="3"/>
  <c r="S116" i="3"/>
  <c r="R116" i="3"/>
  <c r="T98" i="3"/>
  <c r="S98" i="3"/>
  <c r="R98" i="3"/>
  <c r="T45" i="3"/>
  <c r="S45" i="3"/>
  <c r="R45" i="3"/>
  <c r="S115" i="3"/>
  <c r="T115" i="3"/>
  <c r="R115" i="3"/>
  <c r="S30" i="3"/>
  <c r="R30" i="3"/>
  <c r="T30" i="3"/>
  <c r="T93" i="3"/>
  <c r="S93" i="3"/>
  <c r="R93" i="3"/>
  <c r="T38" i="3"/>
  <c r="R38" i="3"/>
  <c r="S38" i="3"/>
  <c r="R88" i="3"/>
  <c r="T88" i="3"/>
  <c r="S88" i="3"/>
  <c r="T25" i="3"/>
  <c r="R25" i="3"/>
  <c r="S25" i="3"/>
  <c r="T47" i="3"/>
  <c r="S47" i="3"/>
  <c r="R47" i="3"/>
  <c r="R51" i="3"/>
  <c r="T51" i="3"/>
  <c r="S51" i="3"/>
  <c r="T52" i="3"/>
  <c r="S52" i="3"/>
  <c r="R52" i="3"/>
  <c r="T60" i="3"/>
  <c r="S60" i="3"/>
  <c r="R60" i="3"/>
  <c r="S4" i="3"/>
  <c r="T4" i="3"/>
  <c r="R4" i="3"/>
  <c r="R103" i="3"/>
  <c r="S103" i="3"/>
  <c r="T103" i="3"/>
  <c r="T3" i="3"/>
  <c r="R3" i="3"/>
  <c r="S3" i="3"/>
  <c r="T28" i="3"/>
  <c r="S28" i="3"/>
  <c r="R28" i="3"/>
  <c r="T100" i="3"/>
  <c r="R100" i="3"/>
  <c r="S100" i="3"/>
  <c r="T2" i="3"/>
  <c r="S2" i="3"/>
  <c r="R2" i="3"/>
  <c r="T37" i="3"/>
  <c r="S37" i="3"/>
  <c r="R37" i="3"/>
  <c r="T64" i="3"/>
  <c r="S64" i="3"/>
  <c r="R64" i="3"/>
  <c r="S65" i="3"/>
  <c r="R65" i="3"/>
  <c r="T65" i="3"/>
  <c r="T12" i="3"/>
  <c r="S12" i="3"/>
  <c r="R12" i="3"/>
  <c r="T35" i="3"/>
  <c r="R35" i="3"/>
  <c r="S35" i="3"/>
  <c r="S112" i="3"/>
  <c r="T112" i="3"/>
  <c r="R112" i="3"/>
  <c r="R87" i="3"/>
  <c r="T87" i="3"/>
  <c r="S87" i="3"/>
  <c r="T107" i="3"/>
  <c r="R107" i="3"/>
  <c r="S86" i="3"/>
  <c r="R86" i="3"/>
  <c r="T86" i="3"/>
  <c r="R61" i="3"/>
  <c r="T61" i="3"/>
  <c r="S61" i="3"/>
  <c r="T118" i="3"/>
  <c r="S118" i="3"/>
  <c r="R118" i="3"/>
  <c r="T9" i="3"/>
  <c r="S9" i="3"/>
  <c r="R9" i="3"/>
  <c r="T67" i="3"/>
  <c r="S67" i="3"/>
  <c r="R67" i="3"/>
  <c r="R41" i="3"/>
  <c r="S41" i="3"/>
  <c r="T41" i="3"/>
  <c r="S113" i="3"/>
  <c r="R113" i="3"/>
  <c r="T113" i="3"/>
  <c r="R91" i="3"/>
  <c r="T91" i="3"/>
  <c r="S91" i="3"/>
  <c r="R82" i="3"/>
  <c r="T82" i="3"/>
  <c r="S82" i="3"/>
  <c r="R108" i="3"/>
  <c r="T108" i="3"/>
  <c r="S108" i="3"/>
  <c r="S31" i="3"/>
  <c r="R31" i="3"/>
  <c r="T31" i="3"/>
  <c r="T14" i="3"/>
  <c r="S14" i="3"/>
  <c r="R14" i="3"/>
  <c r="T121" i="3"/>
  <c r="S121" i="3"/>
  <c r="R121" i="3"/>
  <c r="T63" i="3"/>
  <c r="S63" i="3"/>
  <c r="R63" i="3"/>
  <c r="T17" i="3"/>
  <c r="S17" i="3"/>
  <c r="R17" i="3"/>
  <c r="T101" i="3"/>
  <c r="S101" i="3"/>
  <c r="R101" i="3"/>
  <c r="T71" i="3"/>
  <c r="S71" i="3"/>
  <c r="R71" i="3"/>
  <c r="T97" i="3"/>
  <c r="S97" i="3"/>
  <c r="R97" i="3"/>
  <c r="T26" i="3"/>
  <c r="S26" i="3"/>
  <c r="R26" i="3"/>
  <c r="R85" i="3"/>
  <c r="T85" i="3"/>
  <c r="S85" i="3"/>
  <c r="T72" i="3"/>
  <c r="S72" i="3"/>
  <c r="R72" i="3"/>
  <c r="T49" i="3"/>
  <c r="S49" i="3"/>
  <c r="R49" i="3"/>
  <c r="T77" i="3"/>
  <c r="S77" i="3"/>
  <c r="R77" i="3"/>
  <c r="T62" i="3"/>
  <c r="S62" i="3"/>
  <c r="R62" i="3"/>
  <c r="S11" i="3"/>
  <c r="T11" i="3"/>
  <c r="R11" i="3"/>
  <c r="T119" i="3"/>
  <c r="S119" i="3"/>
  <c r="R119" i="3"/>
  <c r="S83" i="3"/>
  <c r="R83" i="3"/>
  <c r="T83" i="3"/>
  <c r="R56" i="3"/>
  <c r="T56" i="3"/>
  <c r="S56" i="3"/>
  <c r="G16" i="3"/>
  <c r="F16" i="3"/>
  <c r="H16" i="3"/>
  <c r="E16" i="3"/>
  <c r="D16" i="3"/>
  <c r="Q16" i="3"/>
  <c r="C16" i="3"/>
  <c r="P16" i="3"/>
  <c r="G10" i="3"/>
  <c r="F10" i="3"/>
  <c r="H10" i="3"/>
  <c r="Q10" i="3"/>
  <c r="P10" i="3"/>
  <c r="D10" i="3"/>
  <c r="E10" i="3"/>
  <c r="C10" i="3"/>
  <c r="F54" i="3"/>
  <c r="E54" i="3"/>
  <c r="Q54" i="3"/>
  <c r="P54" i="3"/>
  <c r="G54" i="3"/>
  <c r="D54" i="3"/>
  <c r="C54" i="3"/>
  <c r="H54" i="3"/>
  <c r="F79" i="3"/>
  <c r="E79" i="3"/>
  <c r="Q79" i="3"/>
  <c r="D79" i="3"/>
  <c r="P79" i="3"/>
  <c r="C79" i="3"/>
  <c r="G79" i="3"/>
  <c r="H79" i="3"/>
  <c r="E36" i="3"/>
  <c r="Q36" i="3"/>
  <c r="P36" i="3"/>
  <c r="F36" i="3"/>
  <c r="D36" i="3"/>
  <c r="G36" i="3"/>
  <c r="H36" i="3"/>
  <c r="C36" i="3"/>
  <c r="E122" i="3"/>
  <c r="D122" i="3"/>
  <c r="Q122" i="3"/>
  <c r="P122" i="3"/>
  <c r="F122" i="3"/>
  <c r="G122" i="3"/>
  <c r="C122" i="3"/>
  <c r="H122" i="3"/>
  <c r="D73" i="3"/>
  <c r="Q73" i="3"/>
  <c r="P73" i="3"/>
  <c r="G73" i="3"/>
  <c r="H73" i="3"/>
  <c r="E73" i="3"/>
  <c r="C73" i="3"/>
  <c r="F73" i="3"/>
  <c r="Q105" i="3"/>
  <c r="P105" i="3"/>
  <c r="E105" i="3"/>
  <c r="G105" i="3"/>
  <c r="C105" i="3"/>
  <c r="H105" i="3"/>
  <c r="D105" i="3"/>
  <c r="F105" i="3"/>
  <c r="Q27" i="3"/>
  <c r="P27" i="3"/>
  <c r="G27" i="3"/>
  <c r="H27" i="3"/>
  <c r="D27" i="3"/>
  <c r="E27" i="3"/>
  <c r="C27" i="3"/>
  <c r="F27" i="3"/>
  <c r="Q80" i="3"/>
  <c r="P80" i="3"/>
  <c r="D80" i="3"/>
  <c r="F80" i="3"/>
  <c r="G80" i="3"/>
  <c r="E80" i="3"/>
  <c r="H80" i="3"/>
  <c r="C80" i="3"/>
  <c r="Q39" i="3"/>
  <c r="P39" i="3"/>
  <c r="D39" i="3"/>
  <c r="G39" i="3"/>
  <c r="H39" i="3"/>
  <c r="F39" i="3"/>
  <c r="C39" i="3"/>
  <c r="E39" i="3"/>
  <c r="Q116" i="3"/>
  <c r="P116" i="3"/>
  <c r="E116" i="3"/>
  <c r="D116" i="3"/>
  <c r="C116" i="3"/>
  <c r="F116" i="3"/>
  <c r="H116" i="3"/>
  <c r="G116" i="3"/>
  <c r="Q25" i="3"/>
  <c r="P25" i="3"/>
  <c r="F25" i="3"/>
  <c r="G25" i="3"/>
  <c r="H25" i="3"/>
  <c r="C25" i="3"/>
  <c r="E25" i="3"/>
  <c r="D25" i="3"/>
  <c r="Q82" i="3"/>
  <c r="P82" i="3"/>
  <c r="C82" i="3"/>
  <c r="G82" i="3"/>
  <c r="H82" i="3"/>
  <c r="F82" i="3"/>
  <c r="D82" i="3"/>
  <c r="E82" i="3"/>
  <c r="Q47" i="3"/>
  <c r="P47" i="3"/>
  <c r="H47" i="3"/>
  <c r="D47" i="3"/>
  <c r="E47" i="3"/>
  <c r="C47" i="3"/>
  <c r="F47" i="3"/>
  <c r="G47" i="3"/>
  <c r="Q108" i="3"/>
  <c r="P108" i="3"/>
  <c r="F108" i="3"/>
  <c r="D108" i="3"/>
  <c r="C108" i="3"/>
  <c r="E108" i="3"/>
  <c r="G108" i="3"/>
  <c r="H108" i="3"/>
  <c r="Q51" i="3"/>
  <c r="P51" i="3"/>
  <c r="C51" i="3"/>
  <c r="D51" i="3"/>
  <c r="F51" i="3"/>
  <c r="G51" i="3"/>
  <c r="E51" i="3"/>
  <c r="H51" i="3"/>
  <c r="Q31" i="3"/>
  <c r="P31" i="3"/>
  <c r="F31" i="3"/>
  <c r="E31" i="3"/>
  <c r="G31" i="3"/>
  <c r="H31" i="3"/>
  <c r="C31" i="3"/>
  <c r="D31" i="3"/>
  <c r="Q52" i="3"/>
  <c r="P52" i="3"/>
  <c r="D52" i="3"/>
  <c r="C52" i="3"/>
  <c r="F52" i="3"/>
  <c r="E52" i="3"/>
  <c r="G52" i="3"/>
  <c r="H52" i="3"/>
  <c r="Q14" i="3"/>
  <c r="P14" i="3"/>
  <c r="G14" i="3"/>
  <c r="H14" i="3"/>
  <c r="C14" i="3"/>
  <c r="D14" i="3"/>
  <c r="E14" i="3"/>
  <c r="F14" i="3"/>
  <c r="Q60" i="3"/>
  <c r="P60" i="3"/>
  <c r="E60" i="3"/>
  <c r="C60" i="3"/>
  <c r="H60" i="3"/>
  <c r="G60" i="3"/>
  <c r="D60" i="3"/>
  <c r="F60" i="3"/>
  <c r="G102" i="3"/>
  <c r="F102" i="3"/>
  <c r="H102" i="3"/>
  <c r="D102" i="3"/>
  <c r="E102" i="3"/>
  <c r="C102" i="3"/>
  <c r="Q102" i="3"/>
  <c r="P102" i="3"/>
  <c r="G91" i="3"/>
  <c r="F91" i="3"/>
  <c r="E91" i="3"/>
  <c r="Q91" i="3"/>
  <c r="P91" i="3"/>
  <c r="H91" i="3"/>
  <c r="D91" i="3"/>
  <c r="C91" i="3"/>
  <c r="F70" i="3"/>
  <c r="E70" i="3"/>
  <c r="G70" i="3"/>
  <c r="H70" i="3"/>
  <c r="D70" i="3"/>
  <c r="Q70" i="3"/>
  <c r="C70" i="3"/>
  <c r="P70" i="3"/>
  <c r="F66" i="3"/>
  <c r="E66" i="3"/>
  <c r="D66" i="3"/>
  <c r="G66" i="3"/>
  <c r="Q66" i="3"/>
  <c r="H66" i="3"/>
  <c r="P66" i="3"/>
  <c r="C66" i="3"/>
  <c r="E69" i="3"/>
  <c r="Q69" i="3"/>
  <c r="P69" i="3"/>
  <c r="F69" i="3"/>
  <c r="C69" i="3"/>
  <c r="D69" i="3"/>
  <c r="G69" i="3"/>
  <c r="H69" i="3"/>
  <c r="E13" i="3"/>
  <c r="D13" i="3"/>
  <c r="Q13" i="3"/>
  <c r="G13" i="3"/>
  <c r="P13" i="3"/>
  <c r="H13" i="3"/>
  <c r="C13" i="3"/>
  <c r="F13" i="3"/>
  <c r="D21" i="3"/>
  <c r="Q21" i="3"/>
  <c r="E21" i="3"/>
  <c r="P21" i="3"/>
  <c r="F21" i="3"/>
  <c r="G21" i="3"/>
  <c r="C21" i="3"/>
  <c r="H21" i="3"/>
  <c r="D75" i="3"/>
  <c r="Q75" i="3"/>
  <c r="P75" i="3"/>
  <c r="F75" i="3"/>
  <c r="G75" i="3"/>
  <c r="E75" i="3"/>
  <c r="H75" i="3"/>
  <c r="C75" i="3"/>
  <c r="Q20" i="3"/>
  <c r="P20" i="3"/>
  <c r="F20" i="3"/>
  <c r="G20" i="3"/>
  <c r="C20" i="3"/>
  <c r="H20" i="3"/>
  <c r="E20" i="3"/>
  <c r="D20" i="3"/>
  <c r="Q58" i="3"/>
  <c r="P58" i="3"/>
  <c r="D58" i="3"/>
  <c r="F58" i="3"/>
  <c r="G58" i="3"/>
  <c r="E58" i="3"/>
  <c r="H58" i="3"/>
  <c r="C58" i="3"/>
  <c r="Q48" i="3"/>
  <c r="P48" i="3"/>
  <c r="F48" i="3"/>
  <c r="G48" i="3"/>
  <c r="H48" i="3"/>
  <c r="C48" i="3"/>
  <c r="E48" i="3"/>
  <c r="D48" i="3"/>
  <c r="Q121" i="3"/>
  <c r="P121" i="3"/>
  <c r="H121" i="3"/>
  <c r="E121" i="3"/>
  <c r="D121" i="3"/>
  <c r="F121" i="3"/>
  <c r="G121" i="3"/>
  <c r="C121" i="3"/>
  <c r="Q4" i="3"/>
  <c r="P4" i="3"/>
  <c r="H4" i="3"/>
  <c r="G4" i="3"/>
  <c r="D4" i="3"/>
  <c r="F4" i="3"/>
  <c r="E4" i="3"/>
  <c r="C4" i="3"/>
  <c r="Q63" i="3"/>
  <c r="P63" i="3"/>
  <c r="H63" i="3"/>
  <c r="G63" i="3"/>
  <c r="E63" i="3"/>
  <c r="D63" i="3"/>
  <c r="F63" i="3"/>
  <c r="C63" i="3"/>
  <c r="Q103" i="3"/>
  <c r="P103" i="3"/>
  <c r="H103" i="3"/>
  <c r="E103" i="3"/>
  <c r="C103" i="3"/>
  <c r="D103" i="3"/>
  <c r="F103" i="3"/>
  <c r="G103" i="3"/>
  <c r="Q17" i="3"/>
  <c r="P17" i="3"/>
  <c r="H17" i="3"/>
  <c r="F17" i="3"/>
  <c r="D17" i="3"/>
  <c r="G17" i="3"/>
  <c r="C17" i="3"/>
  <c r="E17" i="3"/>
  <c r="Q3" i="3"/>
  <c r="P3" i="3"/>
  <c r="H3" i="3"/>
  <c r="D3" i="3"/>
  <c r="F3" i="3"/>
  <c r="G3" i="3"/>
  <c r="E3" i="3"/>
  <c r="C3" i="3"/>
  <c r="Q101" i="3"/>
  <c r="P101" i="3"/>
  <c r="H101" i="3"/>
  <c r="F101" i="3"/>
  <c r="G101" i="3"/>
  <c r="E101" i="3"/>
  <c r="D101" i="3"/>
  <c r="C101" i="3"/>
  <c r="Q28" i="3"/>
  <c r="P28" i="3"/>
  <c r="H28" i="3"/>
  <c r="D28" i="3"/>
  <c r="G28" i="3"/>
  <c r="F28" i="3"/>
  <c r="E28" i="3"/>
  <c r="C28" i="3"/>
  <c r="Q71" i="3"/>
  <c r="P71" i="3"/>
  <c r="H71" i="3"/>
  <c r="D71" i="3"/>
  <c r="E71" i="3"/>
  <c r="F71" i="3"/>
  <c r="G71" i="3"/>
  <c r="C71" i="3"/>
  <c r="Q100" i="3"/>
  <c r="P100" i="3"/>
  <c r="H100" i="3"/>
  <c r="E100" i="3"/>
  <c r="F100" i="3"/>
  <c r="C100" i="3"/>
  <c r="D100" i="3"/>
  <c r="G100" i="3"/>
  <c r="G88" i="3"/>
  <c r="F88" i="3"/>
  <c r="Q88" i="3"/>
  <c r="P88" i="3"/>
  <c r="H88" i="3"/>
  <c r="E88" i="3"/>
  <c r="D88" i="3"/>
  <c r="C88" i="3"/>
  <c r="G55" i="3"/>
  <c r="F55" i="3"/>
  <c r="D55" i="3"/>
  <c r="Q55" i="3"/>
  <c r="P55" i="3"/>
  <c r="E55" i="3"/>
  <c r="H55" i="3"/>
  <c r="C55" i="3"/>
  <c r="F84" i="3"/>
  <c r="E84" i="3"/>
  <c r="D84" i="3"/>
  <c r="Q84" i="3"/>
  <c r="P84" i="3"/>
  <c r="G84" i="3"/>
  <c r="H84" i="3"/>
  <c r="C84" i="3"/>
  <c r="E5" i="3"/>
  <c r="Q5" i="3"/>
  <c r="P5" i="3"/>
  <c r="F5" i="3"/>
  <c r="G5" i="3"/>
  <c r="C5" i="3"/>
  <c r="H5" i="3"/>
  <c r="D5" i="3"/>
  <c r="E19" i="3"/>
  <c r="D19" i="3"/>
  <c r="F19" i="3"/>
  <c r="G19" i="3"/>
  <c r="H19" i="3"/>
  <c r="Q19" i="3"/>
  <c r="P19" i="3"/>
  <c r="C19" i="3"/>
  <c r="D104" i="3"/>
  <c r="Q104" i="3"/>
  <c r="P104" i="3"/>
  <c r="F104" i="3"/>
  <c r="G104" i="3"/>
  <c r="H104" i="3"/>
  <c r="C104" i="3"/>
  <c r="E104" i="3"/>
  <c r="D33" i="3"/>
  <c r="Q33" i="3"/>
  <c r="E33" i="3"/>
  <c r="F33" i="3"/>
  <c r="G33" i="3"/>
  <c r="H33" i="3"/>
  <c r="P33" i="3"/>
  <c r="C33" i="3"/>
  <c r="Q95" i="3"/>
  <c r="P95" i="3"/>
  <c r="F95" i="3"/>
  <c r="G95" i="3"/>
  <c r="H95" i="3"/>
  <c r="E95" i="3"/>
  <c r="D95" i="3"/>
  <c r="C95" i="3"/>
  <c r="Q110" i="3"/>
  <c r="P110" i="3"/>
  <c r="H110" i="3"/>
  <c r="E110" i="3"/>
  <c r="C110" i="3"/>
  <c r="F110" i="3"/>
  <c r="G110" i="3"/>
  <c r="D110" i="3"/>
  <c r="Q68" i="3"/>
  <c r="P68" i="3"/>
  <c r="F68" i="3"/>
  <c r="E68" i="3"/>
  <c r="G68" i="3"/>
  <c r="H68" i="3"/>
  <c r="C68" i="3"/>
  <c r="D68" i="3"/>
  <c r="Q2" i="3"/>
  <c r="P2" i="3"/>
  <c r="H2" i="3"/>
  <c r="G2" i="3"/>
  <c r="E2" i="3"/>
  <c r="D2" i="3"/>
  <c r="C2" i="3"/>
  <c r="F2" i="3"/>
  <c r="Q37" i="3"/>
  <c r="P37" i="3"/>
  <c r="H37" i="3"/>
  <c r="G37" i="3"/>
  <c r="C37" i="3"/>
  <c r="F37" i="3"/>
  <c r="E37" i="3"/>
  <c r="D37" i="3"/>
  <c r="Q64" i="3"/>
  <c r="P64" i="3"/>
  <c r="H64" i="3"/>
  <c r="G64" i="3"/>
  <c r="C64" i="3"/>
  <c r="F64" i="3"/>
  <c r="D64" i="3"/>
  <c r="E64" i="3"/>
  <c r="Q65" i="3"/>
  <c r="P65" i="3"/>
  <c r="H65" i="3"/>
  <c r="G65" i="3"/>
  <c r="E65" i="3"/>
  <c r="C65" i="3"/>
  <c r="D65" i="3"/>
  <c r="F65" i="3"/>
  <c r="P12" i="3"/>
  <c r="H12" i="3"/>
  <c r="G12" i="3"/>
  <c r="F12" i="3"/>
  <c r="D12" i="3"/>
  <c r="E12" i="3"/>
  <c r="Q35" i="3"/>
  <c r="P35" i="3"/>
  <c r="H35" i="3"/>
  <c r="G35" i="3"/>
  <c r="C35" i="3"/>
  <c r="F35" i="3"/>
  <c r="E35" i="3"/>
  <c r="D35" i="3"/>
  <c r="Q112" i="3"/>
  <c r="P112" i="3"/>
  <c r="H112" i="3"/>
  <c r="G112" i="3"/>
  <c r="E112" i="3"/>
  <c r="C112" i="3"/>
  <c r="D112" i="3"/>
  <c r="F112" i="3"/>
  <c r="Q87" i="3"/>
  <c r="P87" i="3"/>
  <c r="H87" i="3"/>
  <c r="G87" i="3"/>
  <c r="D87" i="3"/>
  <c r="C87" i="3"/>
  <c r="F87" i="3"/>
  <c r="E87" i="3"/>
  <c r="Q107" i="3"/>
  <c r="P107" i="3"/>
  <c r="H107" i="3"/>
  <c r="G107" i="3"/>
  <c r="C107" i="3"/>
  <c r="E107" i="3"/>
  <c r="F107" i="3"/>
  <c r="D107" i="3"/>
  <c r="Q86" i="3"/>
  <c r="P86" i="3"/>
  <c r="H86" i="3"/>
  <c r="G86" i="3"/>
  <c r="E86" i="3"/>
  <c r="C86" i="3"/>
  <c r="F86" i="3"/>
  <c r="D86" i="3"/>
  <c r="G53" i="3"/>
  <c r="F53" i="3"/>
  <c r="D53" i="3"/>
  <c r="E53" i="3"/>
  <c r="C53" i="3"/>
  <c r="H53" i="3"/>
  <c r="Q53" i="3"/>
  <c r="P53" i="3"/>
  <c r="F34" i="3"/>
  <c r="E34" i="3"/>
  <c r="Q34" i="3"/>
  <c r="P34" i="3"/>
  <c r="H34" i="3"/>
  <c r="C34" i="3"/>
  <c r="D34" i="3"/>
  <c r="G34" i="3"/>
  <c r="F32" i="3"/>
  <c r="E32" i="3"/>
  <c r="Q32" i="3"/>
  <c r="G32" i="3"/>
  <c r="P32" i="3"/>
  <c r="H32" i="3"/>
  <c r="D32" i="3"/>
  <c r="C32" i="3"/>
  <c r="E8" i="3"/>
  <c r="H8" i="3"/>
  <c r="Q8" i="3"/>
  <c r="P8" i="3"/>
  <c r="D8" i="3"/>
  <c r="G8" i="3"/>
  <c r="C8" i="3"/>
  <c r="F8" i="3"/>
  <c r="E29" i="3"/>
  <c r="D29" i="3"/>
  <c r="Q29" i="3"/>
  <c r="H29" i="3"/>
  <c r="P29" i="3"/>
  <c r="G29" i="3"/>
  <c r="F29" i="3"/>
  <c r="C29" i="3"/>
  <c r="D40" i="3"/>
  <c r="Q40" i="3"/>
  <c r="P40" i="3"/>
  <c r="F40" i="3"/>
  <c r="G40" i="3"/>
  <c r="E40" i="3"/>
  <c r="H40" i="3"/>
  <c r="C40" i="3"/>
  <c r="D114" i="3"/>
  <c r="Q114" i="3"/>
  <c r="F114" i="3"/>
  <c r="P114" i="3"/>
  <c r="H114" i="3"/>
  <c r="E114" i="3"/>
  <c r="C114" i="3"/>
  <c r="G114" i="3"/>
  <c r="Q97" i="3"/>
  <c r="P97" i="3"/>
  <c r="H97" i="3"/>
  <c r="G97" i="3"/>
  <c r="F97" i="3"/>
  <c r="E97" i="3"/>
  <c r="C97" i="3"/>
  <c r="D97" i="3"/>
  <c r="Q72" i="3"/>
  <c r="P72" i="3"/>
  <c r="H72" i="3"/>
  <c r="G72" i="3"/>
  <c r="F72" i="3"/>
  <c r="D72" i="3"/>
  <c r="E72" i="3"/>
  <c r="C72" i="3"/>
  <c r="Q62" i="3"/>
  <c r="P62" i="3"/>
  <c r="H62" i="3"/>
  <c r="G62" i="3"/>
  <c r="F62" i="3"/>
  <c r="E62" i="3"/>
  <c r="C62" i="3"/>
  <c r="D62" i="3"/>
  <c r="Q11" i="3"/>
  <c r="P11" i="3"/>
  <c r="H11" i="3"/>
  <c r="G11" i="3"/>
  <c r="F11" i="3"/>
  <c r="D11" i="3"/>
  <c r="C11" i="3"/>
  <c r="E11" i="3"/>
  <c r="Q56" i="3"/>
  <c r="P56" i="3"/>
  <c r="H56" i="3"/>
  <c r="G56" i="3"/>
  <c r="F56" i="3"/>
  <c r="E56" i="3"/>
  <c r="D56" i="3"/>
  <c r="C56" i="3"/>
  <c r="P61" i="3"/>
  <c r="G61" i="3"/>
  <c r="F61" i="3"/>
  <c r="E61" i="3"/>
  <c r="H61" i="3"/>
  <c r="Q61" i="3"/>
  <c r="C61" i="3"/>
  <c r="D61" i="3"/>
  <c r="P81" i="3"/>
  <c r="G81" i="3"/>
  <c r="F81" i="3"/>
  <c r="E81" i="3"/>
  <c r="C81" i="3"/>
  <c r="H81" i="3"/>
  <c r="Q81" i="3"/>
  <c r="D81" i="3"/>
  <c r="P42" i="3"/>
  <c r="G42" i="3"/>
  <c r="F42" i="3"/>
  <c r="E42" i="3"/>
  <c r="H42" i="3"/>
  <c r="D42" i="3"/>
  <c r="Q42" i="3"/>
  <c r="C42" i="3"/>
  <c r="P106" i="3"/>
  <c r="G106" i="3"/>
  <c r="F106" i="3"/>
  <c r="E106" i="3"/>
  <c r="H106" i="3"/>
  <c r="Q106" i="3"/>
  <c r="D106" i="3"/>
  <c r="C106" i="3"/>
  <c r="P98" i="3"/>
  <c r="G98" i="3"/>
  <c r="F98" i="3"/>
  <c r="E98" i="3"/>
  <c r="D98" i="3"/>
  <c r="Q98" i="3"/>
  <c r="H98" i="3"/>
  <c r="C98" i="3"/>
  <c r="P118" i="3"/>
  <c r="G118" i="3"/>
  <c r="F118" i="3"/>
  <c r="E118" i="3"/>
  <c r="H118" i="3"/>
  <c r="C118" i="3"/>
  <c r="Q118" i="3"/>
  <c r="D118" i="3"/>
  <c r="P89" i="3"/>
  <c r="G89" i="3"/>
  <c r="F89" i="3"/>
  <c r="E89" i="3"/>
  <c r="D89" i="3"/>
  <c r="H89" i="3"/>
  <c r="C89" i="3"/>
  <c r="Q89" i="3"/>
  <c r="P22" i="3"/>
  <c r="G22" i="3"/>
  <c r="F22" i="3"/>
  <c r="E22" i="3"/>
  <c r="H22" i="3"/>
  <c r="D22" i="3"/>
  <c r="C22" i="3"/>
  <c r="Q22" i="3"/>
  <c r="P109" i="3"/>
  <c r="G109" i="3"/>
  <c r="F109" i="3"/>
  <c r="E109" i="3"/>
  <c r="H109" i="3"/>
  <c r="Q109" i="3"/>
  <c r="C109" i="3"/>
  <c r="D109" i="3"/>
  <c r="P45" i="3"/>
  <c r="G45" i="3"/>
  <c r="F45" i="3"/>
  <c r="E45" i="3"/>
  <c r="H45" i="3"/>
  <c r="D45" i="3"/>
  <c r="Q45" i="3"/>
  <c r="C45" i="3"/>
  <c r="G76" i="3"/>
  <c r="F76" i="3"/>
  <c r="D76" i="3"/>
  <c r="E76" i="3"/>
  <c r="P76" i="3"/>
  <c r="H76" i="3"/>
  <c r="C76" i="3"/>
  <c r="Q76" i="3"/>
  <c r="F90" i="3"/>
  <c r="E90" i="3"/>
  <c r="D90" i="3"/>
  <c r="Q90" i="3"/>
  <c r="G90" i="3"/>
  <c r="C90" i="3"/>
  <c r="H90" i="3"/>
  <c r="P90" i="3"/>
  <c r="F43" i="3"/>
  <c r="E43" i="3"/>
  <c r="Q43" i="3"/>
  <c r="P43" i="3"/>
  <c r="C43" i="3"/>
  <c r="D43" i="3"/>
  <c r="G43" i="3"/>
  <c r="H43" i="3"/>
  <c r="E44" i="3"/>
  <c r="D44" i="3"/>
  <c r="Q44" i="3"/>
  <c r="P44" i="3"/>
  <c r="H44" i="3"/>
  <c r="C44" i="3"/>
  <c r="F44" i="3"/>
  <c r="G44" i="3"/>
  <c r="D117" i="3"/>
  <c r="Q117" i="3"/>
  <c r="P117" i="3"/>
  <c r="H117" i="3"/>
  <c r="E117" i="3"/>
  <c r="C117" i="3"/>
  <c r="F117" i="3"/>
  <c r="G117" i="3"/>
  <c r="Q26" i="3"/>
  <c r="P26" i="3"/>
  <c r="H26" i="3"/>
  <c r="G26" i="3"/>
  <c r="F26" i="3"/>
  <c r="D26" i="3"/>
  <c r="C26" i="3"/>
  <c r="E26" i="3"/>
  <c r="Q49" i="3"/>
  <c r="P49" i="3"/>
  <c r="H49" i="3"/>
  <c r="G49" i="3"/>
  <c r="F49" i="3"/>
  <c r="C49" i="3"/>
  <c r="D49" i="3"/>
  <c r="E49" i="3"/>
  <c r="Q119" i="3"/>
  <c r="P119" i="3"/>
  <c r="H119" i="3"/>
  <c r="G119" i="3"/>
  <c r="F119" i="3"/>
  <c r="D119" i="3"/>
  <c r="E119" i="3"/>
  <c r="C119" i="3"/>
  <c r="H9" i="3"/>
  <c r="F9" i="3"/>
  <c r="E9" i="3"/>
  <c r="D9" i="3"/>
  <c r="G9" i="3"/>
  <c r="P9" i="3"/>
  <c r="C9" i="3"/>
  <c r="Q9" i="3"/>
  <c r="H46" i="3"/>
  <c r="F46" i="3"/>
  <c r="E46" i="3"/>
  <c r="D46" i="3"/>
  <c r="Q46" i="3"/>
  <c r="G46" i="3"/>
  <c r="P46" i="3"/>
  <c r="C46" i="3"/>
  <c r="H92" i="3"/>
  <c r="F92" i="3"/>
  <c r="E92" i="3"/>
  <c r="D92" i="3"/>
  <c r="P92" i="3"/>
  <c r="G92" i="3"/>
  <c r="Q92" i="3"/>
  <c r="C92" i="3"/>
  <c r="H115" i="3"/>
  <c r="F115" i="3"/>
  <c r="E115" i="3"/>
  <c r="D115" i="3"/>
  <c r="Q115" i="3"/>
  <c r="C115" i="3"/>
  <c r="P115" i="3"/>
  <c r="G115" i="3"/>
  <c r="H24" i="3"/>
  <c r="F24" i="3"/>
  <c r="E24" i="3"/>
  <c r="D24" i="3"/>
  <c r="Q24" i="3"/>
  <c r="P24" i="3"/>
  <c r="G24" i="3"/>
  <c r="C24" i="3"/>
  <c r="H120" i="3"/>
  <c r="F120" i="3"/>
  <c r="E120" i="3"/>
  <c r="D120" i="3"/>
  <c r="G120" i="3"/>
  <c r="Q120" i="3"/>
  <c r="C120" i="3"/>
  <c r="P120" i="3"/>
  <c r="H111" i="3"/>
  <c r="F111" i="3"/>
  <c r="E111" i="3"/>
  <c r="D111" i="3"/>
  <c r="G111" i="3"/>
  <c r="Q111" i="3"/>
  <c r="C111" i="3"/>
  <c r="P111" i="3"/>
  <c r="H67" i="3"/>
  <c r="F67" i="3"/>
  <c r="E67" i="3"/>
  <c r="D67" i="3"/>
  <c r="G67" i="3"/>
  <c r="Q67" i="3"/>
  <c r="C67" i="3"/>
  <c r="P67" i="3"/>
  <c r="H30" i="3"/>
  <c r="F30" i="3"/>
  <c r="E30" i="3"/>
  <c r="D30" i="3"/>
  <c r="Q30" i="3"/>
  <c r="P30" i="3"/>
  <c r="G30" i="3"/>
  <c r="C30" i="3"/>
  <c r="H15" i="3"/>
  <c r="F15" i="3"/>
  <c r="E15" i="3"/>
  <c r="D15" i="3"/>
  <c r="Q15" i="3"/>
  <c r="P15" i="3"/>
  <c r="G15" i="3"/>
  <c r="C15" i="3"/>
  <c r="G94" i="3"/>
  <c r="F94" i="3"/>
  <c r="Q94" i="3"/>
  <c r="P94" i="3"/>
  <c r="H94" i="3"/>
  <c r="C94" i="3"/>
  <c r="D94" i="3"/>
  <c r="E94" i="3"/>
  <c r="G57" i="3"/>
  <c r="F57" i="3"/>
  <c r="E57" i="3"/>
  <c r="H57" i="3"/>
  <c r="Q57" i="3"/>
  <c r="P57" i="3"/>
  <c r="C57" i="3"/>
  <c r="D57" i="3"/>
  <c r="F50" i="3"/>
  <c r="E50" i="3"/>
  <c r="H50" i="3"/>
  <c r="Q50" i="3"/>
  <c r="P50" i="3"/>
  <c r="D50" i="3"/>
  <c r="C50" i="3"/>
  <c r="G50" i="3"/>
  <c r="E59" i="3"/>
  <c r="Q59" i="3"/>
  <c r="F59" i="3"/>
  <c r="P59" i="3"/>
  <c r="G59" i="3"/>
  <c r="D59" i="3"/>
  <c r="C59" i="3"/>
  <c r="H59" i="3"/>
  <c r="D96" i="3"/>
  <c r="Q96" i="3"/>
  <c r="P96" i="3"/>
  <c r="G96" i="3"/>
  <c r="F96" i="3"/>
  <c r="C96" i="3"/>
  <c r="H96" i="3"/>
  <c r="E96" i="3"/>
  <c r="D74" i="3"/>
  <c r="Q74" i="3"/>
  <c r="P74" i="3"/>
  <c r="E74" i="3"/>
  <c r="F74" i="3"/>
  <c r="G74" i="3"/>
  <c r="H74" i="3"/>
  <c r="C74" i="3"/>
  <c r="Q85" i="3"/>
  <c r="P85" i="3"/>
  <c r="H85" i="3"/>
  <c r="G85" i="3"/>
  <c r="F85" i="3"/>
  <c r="E85" i="3"/>
  <c r="D85" i="3"/>
  <c r="C85" i="3"/>
  <c r="Q77" i="3"/>
  <c r="P77" i="3"/>
  <c r="H77" i="3"/>
  <c r="G77" i="3"/>
  <c r="F77" i="3"/>
  <c r="D77" i="3"/>
  <c r="E77" i="3"/>
  <c r="C77" i="3"/>
  <c r="Q83" i="3"/>
  <c r="P83" i="3"/>
  <c r="H83" i="3"/>
  <c r="G83" i="3"/>
  <c r="F83" i="3"/>
  <c r="E83" i="3"/>
  <c r="D83" i="3"/>
  <c r="C83" i="3"/>
  <c r="H6" i="3"/>
  <c r="G6" i="3"/>
  <c r="D6" i="3"/>
  <c r="E6" i="3"/>
  <c r="P6" i="3"/>
  <c r="C6" i="3"/>
  <c r="Q6" i="3"/>
  <c r="F6" i="3"/>
  <c r="H78" i="3"/>
  <c r="G78" i="3"/>
  <c r="D78" i="3"/>
  <c r="Q78" i="3"/>
  <c r="P78" i="3"/>
  <c r="C78" i="3"/>
  <c r="F78" i="3"/>
  <c r="E78" i="3"/>
  <c r="H41" i="3"/>
  <c r="G41" i="3"/>
  <c r="D41" i="3"/>
  <c r="E41" i="3"/>
  <c r="F41" i="3"/>
  <c r="C41" i="3"/>
  <c r="Q41" i="3"/>
  <c r="P41" i="3"/>
  <c r="H7" i="3"/>
  <c r="G7" i="3"/>
  <c r="D7" i="3"/>
  <c r="F7" i="3"/>
  <c r="Q7" i="3"/>
  <c r="P7" i="3"/>
  <c r="E7" i="3"/>
  <c r="C7" i="3"/>
  <c r="H93" i="3"/>
  <c r="G93" i="3"/>
  <c r="D93" i="3"/>
  <c r="F93" i="3"/>
  <c r="Q93" i="3"/>
  <c r="P93" i="3"/>
  <c r="E93" i="3"/>
  <c r="C93" i="3"/>
  <c r="H18" i="3"/>
  <c r="G18" i="3"/>
  <c r="D18" i="3"/>
  <c r="F18" i="3"/>
  <c r="E18" i="3"/>
  <c r="Q18" i="3"/>
  <c r="P18" i="3"/>
  <c r="C18" i="3"/>
  <c r="H99" i="3"/>
  <c r="G99" i="3"/>
  <c r="D99" i="3"/>
  <c r="E99" i="3"/>
  <c r="F99" i="3"/>
  <c r="C99" i="3"/>
  <c r="P99" i="3"/>
  <c r="Q99" i="3"/>
  <c r="H23" i="3"/>
  <c r="G23" i="3"/>
  <c r="D23" i="3"/>
  <c r="Q23" i="3"/>
  <c r="P23" i="3"/>
  <c r="C23" i="3"/>
  <c r="F23" i="3"/>
  <c r="E23" i="3"/>
  <c r="H38" i="3"/>
  <c r="G38" i="3"/>
  <c r="D38" i="3"/>
  <c r="E38" i="3"/>
  <c r="F38" i="3"/>
  <c r="Q38" i="3"/>
  <c r="C38" i="3"/>
  <c r="P38" i="3"/>
  <c r="H113" i="3"/>
  <c r="G113" i="3"/>
  <c r="E113" i="3"/>
  <c r="D113" i="3"/>
  <c r="Q113" i="3"/>
  <c r="P113" i="3"/>
  <c r="F113" i="3"/>
  <c r="C113" i="3"/>
  <c r="Y50" i="3" l="1"/>
  <c r="Y59" i="3"/>
  <c r="Y111" i="3"/>
  <c r="Y62" i="3"/>
  <c r="Y48" i="3"/>
  <c r="Y51" i="3"/>
  <c r="Y106" i="3"/>
  <c r="Y32" i="3"/>
  <c r="Y96" i="3"/>
  <c r="Y46" i="3"/>
  <c r="Y55" i="3"/>
  <c r="Y17" i="3"/>
  <c r="Y75" i="3"/>
  <c r="Y82" i="3"/>
  <c r="Y79" i="3"/>
  <c r="Y28" i="3"/>
  <c r="Y12" i="3"/>
  <c r="Y37" i="3"/>
  <c r="Y33" i="3"/>
  <c r="Y4" i="3"/>
  <c r="Y70" i="3"/>
  <c r="Y25" i="3"/>
  <c r="Y36" i="3"/>
  <c r="Y67" i="3"/>
  <c r="Y115" i="3"/>
  <c r="Y11" i="3"/>
  <c r="Y8" i="3"/>
  <c r="Y100" i="3"/>
  <c r="Y3" i="3"/>
  <c r="Y13" i="3"/>
  <c r="Y73" i="3"/>
  <c r="Y122" i="3"/>
  <c r="Y92" i="3"/>
  <c r="Y94" i="3"/>
  <c r="Y53" i="3"/>
  <c r="Y43" i="3"/>
  <c r="Y57" i="3"/>
  <c r="Y86" i="3"/>
  <c r="Y63" i="3"/>
  <c r="Y47" i="3"/>
  <c r="Y16" i="3"/>
  <c r="Y93" i="3"/>
  <c r="Y117" i="3"/>
  <c r="Y107" i="3"/>
  <c r="Y89" i="3"/>
  <c r="Y42" i="3"/>
  <c r="Y34" i="3"/>
  <c r="Y35" i="3"/>
  <c r="Y64" i="3"/>
  <c r="Y110" i="3"/>
  <c r="Y5" i="3"/>
  <c r="Y84" i="3"/>
  <c r="Y69" i="3"/>
  <c r="Y66" i="3"/>
  <c r="Y31" i="3"/>
  <c r="Y39" i="3"/>
  <c r="Y80" i="3"/>
  <c r="Y119" i="3"/>
  <c r="Y78" i="3"/>
  <c r="Y18" i="3"/>
  <c r="Y30" i="3"/>
  <c r="Y24" i="3"/>
  <c r="Y9" i="3"/>
  <c r="Y56" i="3"/>
  <c r="Y114" i="3"/>
  <c r="Y112" i="3"/>
  <c r="Y65" i="3"/>
  <c r="Y95" i="3"/>
  <c r="Y20" i="3"/>
  <c r="Y14" i="3"/>
  <c r="Y52" i="3"/>
  <c r="Y105" i="3"/>
  <c r="Y74" i="3"/>
  <c r="Y38" i="3"/>
  <c r="Y113" i="3"/>
  <c r="Y45" i="3"/>
  <c r="Y118" i="3"/>
  <c r="Y81" i="3"/>
  <c r="Y40" i="3"/>
  <c r="Y85" i="3"/>
  <c r="Y41" i="3"/>
  <c r="Y23" i="3"/>
  <c r="Y99" i="3"/>
  <c r="Y77" i="3"/>
  <c r="Y26" i="3"/>
  <c r="Y76" i="3"/>
  <c r="Y97" i="3"/>
  <c r="Y29" i="3"/>
  <c r="Y101" i="3"/>
  <c r="Y103" i="3"/>
  <c r="Y58" i="3"/>
  <c r="Y102" i="3"/>
  <c r="Y10" i="3"/>
  <c r="Y15" i="3"/>
  <c r="Y2" i="3"/>
  <c r="Y19" i="3"/>
  <c r="Y60" i="3"/>
  <c r="Y27" i="3"/>
  <c r="Y22" i="3"/>
  <c r="Y6" i="3"/>
  <c r="Y72" i="3"/>
  <c r="Y87" i="3"/>
  <c r="Y88" i="3"/>
  <c r="Y21" i="3"/>
  <c r="Y91" i="3"/>
  <c r="Y116" i="3"/>
  <c r="Y83" i="3"/>
  <c r="Y120" i="3"/>
  <c r="Y49" i="3"/>
  <c r="Y44" i="3"/>
  <c r="Y7" i="3"/>
  <c r="Y90" i="3"/>
  <c r="Y109" i="3"/>
  <c r="Y98" i="3"/>
  <c r="Y61" i="3"/>
  <c r="Y68" i="3"/>
  <c r="Y104" i="3"/>
  <c r="Y71" i="3"/>
  <c r="Y121" i="3"/>
  <c r="Y108" i="3"/>
  <c r="Y54" i="3"/>
  <c r="W38" i="3"/>
  <c r="W118" i="3"/>
  <c r="W113" i="3"/>
  <c r="W18" i="3"/>
  <c r="W85" i="3"/>
  <c r="W30" i="3"/>
  <c r="W24" i="3"/>
  <c r="W42" i="3"/>
  <c r="W81" i="3"/>
  <c r="W32" i="3"/>
  <c r="W95" i="3"/>
  <c r="W3" i="3"/>
  <c r="W4" i="3"/>
  <c r="W80" i="3"/>
  <c r="W10" i="3"/>
  <c r="W34" i="3"/>
  <c r="W87" i="3"/>
  <c r="W25" i="3"/>
  <c r="W50" i="3"/>
  <c r="W9" i="3"/>
  <c r="W76" i="3"/>
  <c r="W89" i="3"/>
  <c r="W11" i="3"/>
  <c r="W114" i="3"/>
  <c r="W60" i="3"/>
  <c r="W31" i="3"/>
  <c r="W122" i="3"/>
  <c r="W57" i="3"/>
  <c r="W44" i="3"/>
  <c r="W117" i="3"/>
  <c r="W102" i="3"/>
  <c r="W77" i="3"/>
  <c r="W15" i="3"/>
  <c r="W46" i="3"/>
  <c r="W106" i="3"/>
  <c r="W56" i="3"/>
  <c r="W107" i="3"/>
  <c r="W37" i="3"/>
  <c r="W5" i="3"/>
  <c r="W88" i="3"/>
  <c r="W101" i="3"/>
  <c r="W63" i="3"/>
  <c r="W58" i="3"/>
  <c r="W69" i="3"/>
  <c r="W91" i="3"/>
  <c r="W12" i="3"/>
  <c r="W59" i="3"/>
  <c r="W120" i="3"/>
  <c r="W26" i="3"/>
  <c r="W22" i="3"/>
  <c r="W97" i="3"/>
  <c r="W8" i="3"/>
  <c r="W19" i="3"/>
  <c r="W20" i="3"/>
  <c r="W13" i="3"/>
  <c r="W39" i="3"/>
  <c r="W73" i="3"/>
  <c r="W100" i="3"/>
  <c r="W51" i="3"/>
  <c r="W41" i="3"/>
  <c r="W90" i="3"/>
  <c r="W86" i="3"/>
  <c r="W47" i="3"/>
  <c r="W82" i="3"/>
  <c r="W54" i="3"/>
  <c r="W115" i="3"/>
  <c r="W83" i="3"/>
  <c r="W92" i="3"/>
  <c r="W98" i="3"/>
  <c r="W72" i="3"/>
  <c r="W29" i="3"/>
  <c r="W35" i="3"/>
  <c r="W64" i="3"/>
  <c r="W110" i="3"/>
  <c r="W55" i="3"/>
  <c r="W28" i="3"/>
  <c r="W78" i="3"/>
  <c r="W7" i="3"/>
  <c r="W111" i="3"/>
  <c r="W109" i="3"/>
  <c r="W61" i="3"/>
  <c r="W68" i="3"/>
  <c r="W104" i="3"/>
  <c r="W70" i="3"/>
  <c r="W52" i="3"/>
  <c r="W99" i="3"/>
  <c r="W96" i="3"/>
  <c r="W49" i="3"/>
  <c r="W112" i="3"/>
  <c r="W65" i="3"/>
  <c r="W48" i="3"/>
  <c r="W21" i="3"/>
  <c r="W79" i="3"/>
  <c r="W6" i="3"/>
  <c r="W23" i="3"/>
  <c r="W93" i="3"/>
  <c r="W74" i="3"/>
  <c r="W94" i="3"/>
  <c r="W119" i="3"/>
  <c r="W45" i="3"/>
  <c r="W33" i="3"/>
  <c r="W84" i="3"/>
  <c r="W71" i="3"/>
  <c r="W103" i="3"/>
  <c r="W121" i="3"/>
  <c r="W75" i="3"/>
  <c r="W66" i="3"/>
  <c r="W14" i="3"/>
  <c r="W108" i="3"/>
  <c r="W116" i="3"/>
  <c r="W105" i="3"/>
  <c r="W36" i="3"/>
  <c r="W67" i="3"/>
  <c r="W43" i="3"/>
  <c r="W62" i="3"/>
  <c r="W40" i="3"/>
  <c r="W53" i="3"/>
  <c r="W2" i="3"/>
  <c r="W17" i="3"/>
  <c r="W27" i="3"/>
  <c r="W16" i="3"/>
  <c r="Z108" i="3" l="1"/>
  <c r="Z120" i="3"/>
  <c r="Z19" i="3"/>
  <c r="Z77" i="3"/>
  <c r="Z105" i="3"/>
  <c r="Z57" i="3"/>
  <c r="Z115" i="3"/>
  <c r="Z75" i="3"/>
  <c r="Z121" i="3"/>
  <c r="Z83" i="3"/>
  <c r="Z2" i="3"/>
  <c r="Z99" i="3"/>
  <c r="Z52" i="3"/>
  <c r="Z78" i="3"/>
  <c r="Z35" i="3"/>
  <c r="Z43" i="3"/>
  <c r="Z67" i="3"/>
  <c r="Z17" i="3"/>
  <c r="Z64" i="3"/>
  <c r="Z119" i="3"/>
  <c r="Z55" i="3"/>
  <c r="Z104" i="3"/>
  <c r="Z91" i="3"/>
  <c r="Z10" i="3"/>
  <c r="Z41" i="3"/>
  <c r="Z20" i="3"/>
  <c r="Z50" i="3"/>
  <c r="Z42" i="3"/>
  <c r="Z94" i="3"/>
  <c r="Z25" i="3"/>
  <c r="Z46" i="3"/>
  <c r="Z15" i="3"/>
  <c r="Z36" i="3"/>
  <c r="Z68" i="3"/>
  <c r="Z21" i="3"/>
  <c r="Z102" i="3"/>
  <c r="Z85" i="3"/>
  <c r="Z95" i="3"/>
  <c r="Z80" i="3"/>
  <c r="Z89" i="3"/>
  <c r="Z92" i="3"/>
  <c r="Z70" i="3"/>
  <c r="Z96" i="3"/>
  <c r="Z53" i="3"/>
  <c r="Z61" i="3"/>
  <c r="Z88" i="3"/>
  <c r="Z58" i="3"/>
  <c r="Z40" i="3"/>
  <c r="Z65" i="3"/>
  <c r="Z39" i="3"/>
  <c r="Z107" i="3"/>
  <c r="Z122" i="3"/>
  <c r="Z4" i="3"/>
  <c r="Z32" i="3"/>
  <c r="Z23" i="3"/>
  <c r="Z98" i="3"/>
  <c r="Z87" i="3"/>
  <c r="Z103" i="3"/>
  <c r="Z81" i="3"/>
  <c r="Z112" i="3"/>
  <c r="Z31" i="3"/>
  <c r="Z117" i="3"/>
  <c r="Z73" i="3"/>
  <c r="Z33" i="3"/>
  <c r="Z106" i="3"/>
  <c r="Z18" i="3"/>
  <c r="Z34" i="3"/>
  <c r="Z109" i="3"/>
  <c r="Z72" i="3"/>
  <c r="Z101" i="3"/>
  <c r="Z118" i="3"/>
  <c r="Z114" i="3"/>
  <c r="Z66" i="3"/>
  <c r="Z93" i="3"/>
  <c r="Z13" i="3"/>
  <c r="Z37" i="3"/>
  <c r="Z51" i="3"/>
  <c r="Z71" i="3"/>
  <c r="Z90" i="3"/>
  <c r="Z6" i="3"/>
  <c r="Z29" i="3"/>
  <c r="Z45" i="3"/>
  <c r="Z56" i="3"/>
  <c r="Z69" i="3"/>
  <c r="Z16" i="3"/>
  <c r="Z3" i="3"/>
  <c r="Z12" i="3"/>
  <c r="Z48" i="3"/>
  <c r="Z14" i="3"/>
  <c r="Z7" i="3"/>
  <c r="Z22" i="3"/>
  <c r="Z97" i="3"/>
  <c r="Z113" i="3"/>
  <c r="Z9" i="3"/>
  <c r="Z84" i="3"/>
  <c r="Z47" i="3"/>
  <c r="Z100" i="3"/>
  <c r="Z28" i="3"/>
  <c r="Z62" i="3"/>
  <c r="Z116" i="3"/>
  <c r="Z44" i="3"/>
  <c r="Z27" i="3"/>
  <c r="Z76" i="3"/>
  <c r="Z38" i="3"/>
  <c r="Z24" i="3"/>
  <c r="Z5" i="3"/>
  <c r="Z63" i="3"/>
  <c r="Z8" i="3"/>
  <c r="Z79" i="3"/>
  <c r="Z111" i="3"/>
  <c r="Z54" i="3"/>
  <c r="Z49" i="3"/>
  <c r="Z60" i="3"/>
  <c r="Z26" i="3"/>
  <c r="Z74" i="3"/>
  <c r="Z30" i="3"/>
  <c r="Z110" i="3"/>
  <c r="Z86" i="3"/>
  <c r="Z11" i="3"/>
  <c r="Z82" i="3"/>
  <c r="Z59" i="3"/>
  <c r="X6" i="3"/>
  <c r="X38" i="3"/>
  <c r="X27" i="3"/>
  <c r="X14" i="3"/>
  <c r="X93" i="3"/>
  <c r="X70" i="3"/>
  <c r="X35" i="3"/>
  <c r="X90" i="3"/>
  <c r="X26" i="3"/>
  <c r="X107" i="3"/>
  <c r="X60" i="3"/>
  <c r="X4" i="3"/>
  <c r="X17" i="3"/>
  <c r="X66" i="3"/>
  <c r="X23" i="3"/>
  <c r="X104" i="3"/>
  <c r="X29" i="3"/>
  <c r="X41" i="3"/>
  <c r="X120" i="3"/>
  <c r="X56" i="3"/>
  <c r="X114" i="3"/>
  <c r="X3" i="3"/>
  <c r="X59" i="3"/>
  <c r="X89" i="3"/>
  <c r="X40" i="3"/>
  <c r="X103" i="3"/>
  <c r="X21" i="3"/>
  <c r="X109" i="3"/>
  <c r="X92" i="3"/>
  <c r="X73" i="3"/>
  <c r="X91" i="3"/>
  <c r="X15" i="3"/>
  <c r="X76" i="3"/>
  <c r="X81" i="3"/>
  <c r="X51" i="3"/>
  <c r="X32" i="3"/>
  <c r="X62" i="3"/>
  <c r="X71" i="3"/>
  <c r="X48" i="3"/>
  <c r="X111" i="3"/>
  <c r="X83" i="3"/>
  <c r="X39" i="3"/>
  <c r="X69" i="3"/>
  <c r="X77" i="3"/>
  <c r="X9" i="3"/>
  <c r="X42" i="3"/>
  <c r="X75" i="3"/>
  <c r="X106" i="3"/>
  <c r="X12" i="3"/>
  <c r="X43" i="3"/>
  <c r="X84" i="3"/>
  <c r="X65" i="3"/>
  <c r="X7" i="3"/>
  <c r="X115" i="3"/>
  <c r="X13" i="3"/>
  <c r="X58" i="3"/>
  <c r="X102" i="3"/>
  <c r="X50" i="3"/>
  <c r="X24" i="3"/>
  <c r="X100" i="3"/>
  <c r="X67" i="3"/>
  <c r="X33" i="3"/>
  <c r="X112" i="3"/>
  <c r="X78" i="3"/>
  <c r="X20" i="3"/>
  <c r="X63" i="3"/>
  <c r="X117" i="3"/>
  <c r="X25" i="3"/>
  <c r="X30" i="3"/>
  <c r="X95" i="3"/>
  <c r="X121" i="3"/>
  <c r="X61" i="3"/>
  <c r="X36" i="3"/>
  <c r="X45" i="3"/>
  <c r="X49" i="3"/>
  <c r="X28" i="3"/>
  <c r="X54" i="3"/>
  <c r="X19" i="3"/>
  <c r="X101" i="3"/>
  <c r="X44" i="3"/>
  <c r="X87" i="3"/>
  <c r="X85" i="3"/>
  <c r="X68" i="3"/>
  <c r="X46" i="3"/>
  <c r="X105" i="3"/>
  <c r="X119" i="3"/>
  <c r="X96" i="3"/>
  <c r="X55" i="3"/>
  <c r="X82" i="3"/>
  <c r="X8" i="3"/>
  <c r="X88" i="3"/>
  <c r="X57" i="3"/>
  <c r="X34" i="3"/>
  <c r="X18" i="3"/>
  <c r="X2" i="3"/>
  <c r="X11" i="3"/>
  <c r="X79" i="3"/>
  <c r="X116" i="3"/>
  <c r="X94" i="3"/>
  <c r="X99" i="3"/>
  <c r="X110" i="3"/>
  <c r="X47" i="3"/>
  <c r="X97" i="3"/>
  <c r="X5" i="3"/>
  <c r="X122" i="3"/>
  <c r="X10" i="3"/>
  <c r="X113" i="3"/>
  <c r="X72" i="3"/>
  <c r="X53" i="3"/>
  <c r="X98" i="3"/>
  <c r="X16" i="3"/>
  <c r="X108" i="3"/>
  <c r="X74" i="3"/>
  <c r="X52" i="3"/>
  <c r="X64" i="3"/>
  <c r="X86" i="3"/>
  <c r="X22" i="3"/>
  <c r="X37" i="3"/>
  <c r="X31" i="3"/>
  <c r="X80" i="3"/>
  <c r="X118" i="3"/>
</calcChain>
</file>

<file path=xl/sharedStrings.xml><?xml version="1.0" encoding="utf-8"?>
<sst xmlns="http://schemas.openxmlformats.org/spreadsheetml/2006/main" count="8630" uniqueCount="2968">
  <si>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</si>
  <si>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</si>
  <si>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</si>
  <si>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</si>
  <si>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</si>
  <si>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</si>
  <si>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</si>
  <si>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</si>
  <si>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</si>
  <si>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</si>
  <si>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</si>
  <si>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</si>
  <si>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% Price above 1M EMA</t>
  </si>
  <si>
    <t>Relative Volume</t>
  </si>
  <si>
    <t>% Away From 52W High</t>
  </si>
  <si>
    <t>% Away From 52W Low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</si>
  <si>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</si>
  <si>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</si>
  <si>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</si>
  <si>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</si>
  <si>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</si>
  <si>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</si>
  <si>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</si>
  <si>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</si>
  <si>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</si>
  <si>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</si>
  <si>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</si>
  <si>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</si>
  <si>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</si>
  <si>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</si>
  <si>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</si>
  <si>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</si>
  <si>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</si>
  <si>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Life Insurance Corporation Of India</t>
  </si>
  <si>
    <t>LICI</t>
  </si>
  <si>
    <t>Insurance</t>
  </si>
  <si>
    <t>Infosys Ltd</t>
  </si>
  <si>
    <t>INFY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</si>
  <si>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</si>
  <si>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</si>
  <si>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</si>
  <si>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</si>
  <si>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</si>
  <si>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</si>
  <si>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</si>
  <si>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</si>
  <si>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</si>
  <si>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</si>
  <si>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</si>
  <si>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</si>
  <si>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Maruti Suzuki India Ltd</t>
  </si>
  <si>
    <t>MARUTI</t>
  </si>
  <si>
    <t>Four Wheelers</t>
  </si>
  <si>
    <t>Adani Enterprises Ltd</t>
  </si>
  <si>
    <t>ADANIENT</t>
  </si>
  <si>
    <t>Commodities Trading</t>
  </si>
  <si>
    <t>HCL Technologies Ltd</t>
  </si>
  <si>
    <t>HCLTECH</t>
  </si>
  <si>
    <t>NTPC Ltd</t>
  </si>
  <si>
    <t>NTPC</t>
  </si>
  <si>
    <t>Power Generation</t>
  </si>
  <si>
    <t>Axis Bank Ltd</t>
  </si>
  <si>
    <t>AXISBANK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</si>
  <si>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</si>
  <si>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</si>
  <si>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</si>
  <si>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</si>
  <si>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</si>
  <si>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</si>
  <si>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Tata Motors Ltd</t>
  </si>
  <si>
    <t>TATAMOTORS</t>
  </si>
  <si>
    <t>Hindustan Aeronautics Ltd</t>
  </si>
  <si>
    <t>HAL</t>
  </si>
  <si>
    <t>Aerospace &amp; Defense Equipments</t>
  </si>
  <si>
    <t>Kotak Mahindra Bank Ltd</t>
  </si>
  <si>
    <t>KOTAKBANK</t>
  </si>
  <si>
    <t>Hindustan Zinc Ltd</t>
  </si>
  <si>
    <t>HINDZINC</t>
  </si>
  <si>
    <t>Mining - Diversified</t>
  </si>
  <si>
    <t>Mahindra and Mahindra Ltd</t>
  </si>
  <si>
    <t>M&amp;M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</si>
  <si>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</si>
  <si>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</si>
  <si>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</si>
  <si>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</si>
  <si>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</si>
  <si>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</si>
  <si>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Adani Green Energy Ltd</t>
  </si>
  <si>
    <t>ADANIGREEN</t>
  </si>
  <si>
    <t>Renewable Energy</t>
  </si>
  <si>
    <t>Avenue Supermarts Ltd</t>
  </si>
  <si>
    <t>DMART</t>
  </si>
  <si>
    <t>Retail - Department Stores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</si>
  <si>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</si>
  <si>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</si>
  <si>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</si>
  <si>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</si>
  <si>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</si>
  <si>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</si>
  <si>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UltraTech Cement Ltd</t>
  </si>
  <si>
    <t>ULTRACEMCO</t>
  </si>
  <si>
    <t>Cement</t>
  </si>
  <si>
    <t>Asian Paints Ltd</t>
  </si>
  <si>
    <t>ASIANPAINT</t>
  </si>
  <si>
    <t>Paints</t>
  </si>
  <si>
    <t>Adani Power Ltd</t>
  </si>
  <si>
    <t>ADANIPOWER</t>
  </si>
  <si>
    <t>Siemens Ltd</t>
  </si>
  <si>
    <t>SIEMENS</t>
  </si>
  <si>
    <t>Conglomerates</t>
  </si>
  <si>
    <t>Bajaj Finserv Ltd</t>
  </si>
  <si>
    <t>BAJAJFINSV</t>
  </si>
  <si>
    <t>Bajaj Auto Ltd</t>
  </si>
  <si>
    <t>BAJAJ-AUTO</t>
  </si>
  <si>
    <t>Two Wheelers</t>
  </si>
  <si>
    <t>Wipro Ltd</t>
  </si>
  <si>
    <t>WIPRO</t>
  </si>
  <si>
    <t>Indian Railway Finance Corp Ltd</t>
  </si>
  <si>
    <t>IRFC</t>
  </si>
  <si>
    <t>Specialized Finance</t>
  </si>
  <si>
    <t>Indian Oil Corporation Ltd</t>
  </si>
  <si>
    <t>IOC</t>
  </si>
  <si>
    <t>Nestle India Ltd</t>
  </si>
  <si>
    <t>NESTLEIND</t>
  </si>
  <si>
    <t>FMCG - Foods</t>
  </si>
  <si>
    <t>Jio Financial Services Ltd</t>
  </si>
  <si>
    <t>JIOFIN</t>
  </si>
  <si>
    <t>JSW Steel Ltd</t>
  </si>
  <si>
    <t>JSWSTEEL</t>
  </si>
  <si>
    <t>Iron &amp; Steel</t>
  </si>
  <si>
    <t>Tata Steel Ltd</t>
  </si>
  <si>
    <t>TATASTEEL</t>
  </si>
  <si>
    <t>Bharat Electronics Ltd</t>
  </si>
  <si>
    <t>BEL</t>
  </si>
  <si>
    <t>Electronic Equipments</t>
  </si>
  <si>
    <t>DLF Ltd</t>
  </si>
  <si>
    <t>DLF</t>
  </si>
  <si>
    <t>Real Estate</t>
  </si>
  <si>
    <t>Varun Beverages Ltd</t>
  </si>
  <si>
    <t>VBL</t>
  </si>
  <si>
    <t>Soft Drinks</t>
  </si>
  <si>
    <t>ABB India Ltd</t>
  </si>
  <si>
    <t>ABB</t>
  </si>
  <si>
    <t>Heavy Electrical Equipments</t>
  </si>
  <si>
    <t>Vedanta Ltd</t>
  </si>
  <si>
    <t>VEDL</t>
  </si>
  <si>
    <t>Metals - Diversified</t>
  </si>
  <si>
    <t>Grasim Industries Ltd</t>
  </si>
  <si>
    <t>GRASIM</t>
  </si>
  <si>
    <t>Trent Ltd</t>
  </si>
  <si>
    <t>TRENT</t>
  </si>
  <si>
    <t>Retail - Apparel</t>
  </si>
  <si>
    <t>Interglobe Aviation Ltd</t>
  </si>
  <si>
    <t>INDIGO</t>
  </si>
  <si>
    <t>Airlines</t>
  </si>
  <si>
    <t>Power Finance Corporation Ltd</t>
  </si>
  <si>
    <t>PFC</t>
  </si>
  <si>
    <t>Zomato Ltd</t>
  </si>
  <si>
    <t>ZOMATO</t>
  </si>
  <si>
    <t>Online Services</t>
  </si>
  <si>
    <t>Ambuja Cements Ltd</t>
  </si>
  <si>
    <t>AMBUJACEM</t>
  </si>
  <si>
    <t>TATAMTRDVR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</si>
  <si>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</si>
  <si>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</si>
  <si>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</si>
  <si>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</si>
  <si>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</si>
  <si>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</si>
  <si>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REC Limited</t>
  </si>
  <si>
    <t>RECLTD</t>
  </si>
  <si>
    <t>SBI Life Insurance Company Ltd</t>
  </si>
  <si>
    <t>SBILIFE</t>
  </si>
  <si>
    <t>LTIMindtree Ltd</t>
  </si>
  <si>
    <t>LTIM</t>
  </si>
  <si>
    <t>Tata Power Company Ltd</t>
  </si>
  <si>
    <t>TATAPOWER</t>
  </si>
  <si>
    <t>Bharat Petroleum Corporation Ltd</t>
  </si>
  <si>
    <t>BPCL</t>
  </si>
  <si>
    <t>Punjab National Bank</t>
  </si>
  <si>
    <t>PNB</t>
  </si>
  <si>
    <t>Bank of Baroda Ltd</t>
  </si>
  <si>
    <t>BANKBARODA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</si>
  <si>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</si>
  <si>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</si>
  <si>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</si>
  <si>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</si>
  <si>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</si>
  <si>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</si>
  <si>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</si>
  <si>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</si>
  <si>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</si>
  <si>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Macrotech Developers Ltd</t>
  </si>
  <si>
    <t>LODHA</t>
  </si>
  <si>
    <t>Tech Mahindra Ltd</t>
  </si>
  <si>
    <t>TECHM</t>
  </si>
  <si>
    <t>Indian Overseas Bank</t>
  </si>
  <si>
    <t>IOB</t>
  </si>
  <si>
    <t>Britannia Industries Ltd</t>
  </si>
  <si>
    <t>BRITANNIA</t>
  </si>
  <si>
    <t>Adani Energy Solutions Ltd</t>
  </si>
  <si>
    <t>ADANIENSOL</t>
  </si>
  <si>
    <t>Power Infrastructure</t>
  </si>
  <si>
    <t>HDFC Life Insurance Company Ltd</t>
  </si>
  <si>
    <t>HDFCLIFE</t>
  </si>
  <si>
    <t>Cipla Ltd</t>
  </si>
  <si>
    <t>CIPLA</t>
  </si>
  <si>
    <t>Union Bank of India Ltd</t>
  </si>
  <si>
    <t>UNIONBANK</t>
  </si>
  <si>
    <t>Havells India Ltd</t>
  </si>
  <si>
    <t>HAVELLS</t>
  </si>
  <si>
    <t>Electrical Components &amp; Equipments</t>
  </si>
  <si>
    <t>Indusind Bank Ltd</t>
  </si>
  <si>
    <t>INDUSINDBK</t>
  </si>
  <si>
    <t>Divi's Laboratories Ltd</t>
  </si>
  <si>
    <t>DIVISLAB</t>
  </si>
  <si>
    <t>Labs &amp; Life Sciences Services</t>
  </si>
  <si>
    <t>Zydus Lifesciences Ltd</t>
  </si>
  <si>
    <t>ZYDUSLIFE</t>
  </si>
  <si>
    <t>Adani Total Gas Ltd</t>
  </si>
  <si>
    <t>ATGL</t>
  </si>
  <si>
    <t>Jindal Steel And Power Ltd</t>
  </si>
  <si>
    <t>JINDALSTEL</t>
  </si>
  <si>
    <t>Bharat Heavy Electricals Ltd</t>
  </si>
  <si>
    <t>BHEL</t>
  </si>
  <si>
    <t>TVS Motor Company Ltd</t>
  </si>
  <si>
    <t>TVSMOTOR</t>
  </si>
  <si>
    <t>Canara Bank Ltd</t>
  </si>
  <si>
    <t>CANBK</t>
  </si>
  <si>
    <t>Cholamandalam Investment and Finance Company Ltd</t>
  </si>
  <si>
    <t>CHOLAFIN</t>
  </si>
  <si>
    <t>JSW Energy Ltd</t>
  </si>
  <si>
    <t>JSWENERGY</t>
  </si>
  <si>
    <t>Tata Consumer Products Ltd</t>
  </si>
  <si>
    <t>TATACONSUM</t>
  </si>
  <si>
    <t>Tea &amp; Coffee</t>
  </si>
  <si>
    <t>Cummins India Ltd</t>
  </si>
  <si>
    <t>CUMMINSIND</t>
  </si>
  <si>
    <t>Industrial Machinery</t>
  </si>
  <si>
    <t>NHPC Ltd</t>
  </si>
  <si>
    <t>NHPC</t>
  </si>
  <si>
    <t>Vodafone Idea Ltd</t>
  </si>
  <si>
    <t>IDEA</t>
  </si>
  <si>
    <t>Hero MotoCorp Ltd</t>
  </si>
  <si>
    <t>HEROMOTOCO</t>
  </si>
  <si>
    <t>Polycab India Ltd</t>
  </si>
  <si>
    <t>POLYCAB</t>
  </si>
  <si>
    <t>Dabur India Ltd</t>
  </si>
  <si>
    <t>DABUR</t>
  </si>
  <si>
    <t>CG Power and Industrial Solutions Ltd</t>
  </si>
  <si>
    <t>CGPOWER</t>
  </si>
  <si>
    <t>Dr Reddy's Laboratories Ltd</t>
  </si>
  <si>
    <t>DRREDDY</t>
  </si>
  <si>
    <t>Samvardhana Motherson International Ltd</t>
  </si>
  <si>
    <t>MOTHERSON</t>
  </si>
  <si>
    <t>Auto Parts</t>
  </si>
  <si>
    <t>IDBI Bank Ltd</t>
  </si>
  <si>
    <t>IDBI</t>
  </si>
  <si>
    <t>Private Bank</t>
  </si>
  <si>
    <t>Indus Towers Ltd</t>
  </si>
  <si>
    <t>INDUSTOWER</t>
  </si>
  <si>
    <t>Telecom Infrastructure</t>
  </si>
  <si>
    <t>Shree Cement Ltd</t>
  </si>
  <si>
    <t>SHREECEM</t>
  </si>
  <si>
    <t>Bosch Ltd</t>
  </si>
  <si>
    <t>BOSCHLTD</t>
  </si>
  <si>
    <t>Solar Industries India Ltd</t>
  </si>
  <si>
    <t>SOLARINDS</t>
  </si>
  <si>
    <t>Commodity Chemicals</t>
  </si>
  <si>
    <t>Shriram Finance Ltd</t>
  </si>
  <si>
    <t>SHRIRAMFIN</t>
  </si>
  <si>
    <t>Bajaj Holdings and Investment Ltd</t>
  </si>
  <si>
    <t>BAJAJHLDNG</t>
  </si>
  <si>
    <t>Asset Management</t>
  </si>
  <si>
    <t>Indian Railway Catering and Tourism Corporation Ltd</t>
  </si>
  <si>
    <t>IRCTC</t>
  </si>
  <si>
    <t>Torrent Pharmaceuticals Ltd</t>
  </si>
  <si>
    <t>TORNTPHARM</t>
  </si>
  <si>
    <t>United Spirits Ltd</t>
  </si>
  <si>
    <t>UNITDSPR</t>
  </si>
  <si>
    <t>Alcoholic Beverages</t>
  </si>
  <si>
    <t>Apollo Hospitals Enterprise Ltd</t>
  </si>
  <si>
    <t>APOLLOHOSP</t>
  </si>
  <si>
    <t>Hospitals &amp; Diagnostic Centres</t>
  </si>
  <si>
    <t>ICICI Prudential Life Insurance Company Ltd</t>
  </si>
  <si>
    <t>ICICIPRULI</t>
  </si>
  <si>
    <t>Mankind Pharma Ltd</t>
  </si>
  <si>
    <t>MANKIND</t>
  </si>
  <si>
    <t>ICICI Lombard General Insurance Company Ltd</t>
  </si>
  <si>
    <t>ICICIGI</t>
  </si>
  <si>
    <t>Info Edge (India) Ltd</t>
  </si>
  <si>
    <t>NAUKRI</t>
  </si>
  <si>
    <t>HDFC Asset Management Company Ltd</t>
  </si>
  <si>
    <t>HDFCAMC</t>
  </si>
  <si>
    <t>Indian Hotels Company Ltd</t>
  </si>
  <si>
    <t>INDHOTEL</t>
  </si>
  <si>
    <t>Hotels, Resorts &amp; Cruise Lines</t>
  </si>
  <si>
    <t>NMDC Ltd</t>
  </si>
  <si>
    <t>NMDC</t>
  </si>
  <si>
    <t>Mining - Iron Ore</t>
  </si>
  <si>
    <t>Marico Ltd</t>
  </si>
  <si>
    <t>MARICO</t>
  </si>
  <si>
    <t>Linde India Ltd</t>
  </si>
  <si>
    <t>LINDEINDIA</t>
  </si>
  <si>
    <t>Rail Vikas Nigam Ltd</t>
  </si>
  <si>
    <t>RVNL</t>
  </si>
  <si>
    <t>Hindustan Petroleum Corp Ltd</t>
  </si>
  <si>
    <t>HINDPETRO</t>
  </si>
  <si>
    <t>Indian Bank</t>
  </si>
  <si>
    <t>INDIANB</t>
  </si>
  <si>
    <t>Max Healthcare Institute Ltd</t>
  </si>
  <si>
    <t>MAXHEALTH</t>
  </si>
  <si>
    <t>Godrej Properties Ltd</t>
  </si>
  <si>
    <t>GODREJPROP</t>
  </si>
  <si>
    <t>Tube Investments of India Ltd</t>
  </si>
  <si>
    <t>TIINDIA</t>
  </si>
  <si>
    <t>Cycles</t>
  </si>
  <si>
    <t>Lupin Ltd</t>
  </si>
  <si>
    <t>LUPIN</t>
  </si>
  <si>
    <t>Bharat Forge Ltd</t>
  </si>
  <si>
    <t>BHARATFORG</t>
  </si>
  <si>
    <t>Colgate-Palmolive (India) Ltd</t>
  </si>
  <si>
    <t>COLPAL</t>
  </si>
  <si>
    <t>Aurobindo Pharma Ltd</t>
  </si>
  <si>
    <t>AUROPHARMA</t>
  </si>
  <si>
    <t>Schaeffler India Ltd</t>
  </si>
  <si>
    <t>SCHAEFFLER</t>
  </si>
  <si>
    <t>Yes Bank Ltd</t>
  </si>
  <si>
    <t>YESBANK</t>
  </si>
  <si>
    <t>Oil India Ltd</t>
  </si>
  <si>
    <t>OIL</t>
  </si>
  <si>
    <t>Steel Authority of India Ltd</t>
  </si>
  <si>
    <t>SAIL</t>
  </si>
  <si>
    <t>Supreme Industries Ltd</t>
  </si>
  <si>
    <t>SUPREMEIND</t>
  </si>
  <si>
    <t>Plastic Products</t>
  </si>
  <si>
    <t>UCO Bank</t>
  </si>
  <si>
    <t>UCOBANK</t>
  </si>
  <si>
    <t>Muthoot Finance Ltd</t>
  </si>
  <si>
    <t>MUTHOOTFIN</t>
  </si>
  <si>
    <t>SRF Ltd</t>
  </si>
  <si>
    <t>SRF</t>
  </si>
  <si>
    <t>SBI Cards and Payment Services Ltd</t>
  </si>
  <si>
    <t>SBICARD</t>
  </si>
  <si>
    <t>Payment Infrastructure</t>
  </si>
  <si>
    <t>Torrent Power Ltd</t>
  </si>
  <si>
    <t>TORNTPOWER</t>
  </si>
  <si>
    <t>Container Corporation of India Ltd</t>
  </si>
  <si>
    <t>CONCOR</t>
  </si>
  <si>
    <t>Logistics</t>
  </si>
  <si>
    <t>Oberoi Realty Ltd</t>
  </si>
  <si>
    <t>OBEROIRLTY</t>
  </si>
  <si>
    <t>Oracle Financial Services Software Ltd</t>
  </si>
  <si>
    <t>OFSS</t>
  </si>
  <si>
    <t>Software Services</t>
  </si>
  <si>
    <t>Alkem Laboratories Ltd</t>
  </si>
  <si>
    <t>ALKEM</t>
  </si>
  <si>
    <t>Prestige Estates Projects Ltd</t>
  </si>
  <si>
    <t>PRESTIGE</t>
  </si>
  <si>
    <t>General Insurance Corporation of India</t>
  </si>
  <si>
    <t>GICRE</t>
  </si>
  <si>
    <t>Mazagon Dock Shipbuilders Ltd</t>
  </si>
  <si>
    <t>MAZDOCK</t>
  </si>
  <si>
    <t>Shipbuilding</t>
  </si>
  <si>
    <t>Suzlon Energy Ltd</t>
  </si>
  <si>
    <t>SUZLON</t>
  </si>
  <si>
    <t>Renewable Energy Equipment &amp; Services</t>
  </si>
  <si>
    <t>Ashok Leyland Ltd</t>
  </si>
  <si>
    <t>ASHOKLEY</t>
  </si>
  <si>
    <t>Aditya Birla Capital Ltd</t>
  </si>
  <si>
    <t>ABCAPITAL</t>
  </si>
  <si>
    <t>Diversified Financials</t>
  </si>
  <si>
    <t>Bank of India Ltd</t>
  </si>
  <si>
    <t>BANKINDIA</t>
  </si>
  <si>
    <t>Balkrishna Industries Ltd</t>
  </si>
  <si>
    <t>BALKRISIND</t>
  </si>
  <si>
    <t>Tires &amp; Rubber</t>
  </si>
  <si>
    <t>Jindal Stainless Ltd</t>
  </si>
  <si>
    <t>JSL</t>
  </si>
  <si>
    <t>Thermax Limited</t>
  </si>
  <si>
    <t>THERMAX</t>
  </si>
  <si>
    <t>Astral Ltd</t>
  </si>
  <si>
    <t>ASTRAL</t>
  </si>
  <si>
    <t>Building Products - Pipes</t>
  </si>
  <si>
    <t>Phoenix Mills Ltd</t>
  </si>
  <si>
    <t>PHOENIXLTD</t>
  </si>
  <si>
    <t>PB Fintech Ltd</t>
  </si>
  <si>
    <t>POLICYBZR</t>
  </si>
  <si>
    <t>Central Bank of India Ltd</t>
  </si>
  <si>
    <t>CENTRALBK</t>
  </si>
  <si>
    <t>SJVN Ltd</t>
  </si>
  <si>
    <t>SJVN</t>
  </si>
  <si>
    <t>Berger Paints India Ltd</t>
  </si>
  <si>
    <t>BERGEPAINT</t>
  </si>
  <si>
    <t>JSW Infrastructure Ltd</t>
  </si>
  <si>
    <t>JSWINFRA</t>
  </si>
  <si>
    <t>Abbott India Ltd</t>
  </si>
  <si>
    <t>ABBOTINDIA</t>
  </si>
  <si>
    <t>Dixon Technologies (India) Ltd</t>
  </si>
  <si>
    <t>DIXON</t>
  </si>
  <si>
    <t>Home Electronics &amp; Appliances</t>
  </si>
  <si>
    <t>MRF Ltd</t>
  </si>
  <si>
    <t>MRF</t>
  </si>
  <si>
    <t>PI Industries Ltd</t>
  </si>
  <si>
    <t>PIIND</t>
  </si>
  <si>
    <t>IDFC First Bank Ltd</t>
  </si>
  <si>
    <t>IDFCFIRSTB</t>
  </si>
  <si>
    <t>Persistent Systems Ltd</t>
  </si>
  <si>
    <t>PERSISTENT</t>
  </si>
  <si>
    <t>GMR Airports Infrastructure Ltd</t>
  </si>
  <si>
    <t>GMRINFRA</t>
  </si>
  <si>
    <t>Tata Communications Ltd</t>
  </si>
  <si>
    <t>TATACOMM</t>
  </si>
  <si>
    <t>Housing and Urban Development Corporation Ltd</t>
  </si>
  <si>
    <t>HUDCO</t>
  </si>
  <si>
    <t>Patanjali Foods Ltd</t>
  </si>
  <si>
    <t>PATANJALI</t>
  </si>
  <si>
    <t>Packaged Foods &amp; Meats</t>
  </si>
  <si>
    <t>Procter &amp; Gamble Hygiene and Health Care Ltd</t>
  </si>
  <si>
    <t>PGHH</t>
  </si>
  <si>
    <t>Bharti Hexacom Ltd</t>
  </si>
  <si>
    <t>BHARTIHEXA</t>
  </si>
  <si>
    <t>Cochin Shipyard Ltd</t>
  </si>
  <si>
    <t>COCHINSHIP</t>
  </si>
  <si>
    <t>Indian Renewable Energy Development Agency Ltd</t>
  </si>
  <si>
    <t>IREDA</t>
  </si>
  <si>
    <t>United Breweries Ltd</t>
  </si>
  <si>
    <t>UBL</t>
  </si>
  <si>
    <t>ACC Ltd</t>
  </si>
  <si>
    <t>ACC</t>
  </si>
  <si>
    <t>Sundaram Finance Ltd</t>
  </si>
  <si>
    <t>SUNDARMFIN</t>
  </si>
  <si>
    <t>L&amp;T Technology Services Ltd</t>
  </si>
  <si>
    <t>LTTS</t>
  </si>
  <si>
    <t>Bank of Maharashtra Ltd</t>
  </si>
  <si>
    <t>MAHABANK</t>
  </si>
  <si>
    <t>Fsn E-Commerce Ventures Ltd</t>
  </si>
  <si>
    <t>NYKAA</t>
  </si>
  <si>
    <t>Wellness Services</t>
  </si>
  <si>
    <t>APL Apollo Tubes Ltd</t>
  </si>
  <si>
    <t>APLAPOLLO</t>
  </si>
  <si>
    <t>Hitachi Energy India Ltd</t>
  </si>
  <si>
    <t>POWERINDIA</t>
  </si>
  <si>
    <t>Fertilisers And Chemicals Travancore Ltd</t>
  </si>
  <si>
    <t>FACT</t>
  </si>
  <si>
    <t>Fertilizers &amp; Agro Chemicals</t>
  </si>
  <si>
    <t>AU Small Finance Bank Ltd</t>
  </si>
  <si>
    <t>AUBANK</t>
  </si>
  <si>
    <t>Honeywell Automation India Ltd</t>
  </si>
  <si>
    <t>HONAUT</t>
  </si>
  <si>
    <t>Tata Elxsi Ltd</t>
  </si>
  <si>
    <t>TATAELXSI</t>
  </si>
  <si>
    <t>Petronet LNG Ltd</t>
  </si>
  <si>
    <t>PETRONET</t>
  </si>
  <si>
    <t>Oil &amp; Gas - Storage &amp; Transportation</t>
  </si>
  <si>
    <t>Voltas Ltd</t>
  </si>
  <si>
    <t>VOLTAS</t>
  </si>
  <si>
    <t>Mphasis Ltd</t>
  </si>
  <si>
    <t>MPHASIS</t>
  </si>
  <si>
    <t>Adani Wilmar Ltd</t>
  </si>
  <si>
    <t>AWL</t>
  </si>
  <si>
    <t>Tata Technologies Ltd</t>
  </si>
  <si>
    <t>TATATECH</t>
  </si>
  <si>
    <t>IRB Infrastructure Developers Ltd</t>
  </si>
  <si>
    <t>IRB</t>
  </si>
  <si>
    <t>UNO Minda Ltd</t>
  </si>
  <si>
    <t>UNOMINDA</t>
  </si>
  <si>
    <t>KPIT Technologies Ltd</t>
  </si>
  <si>
    <t>KPITTECH</t>
  </si>
  <si>
    <t>Punjab &amp; Sind Bank</t>
  </si>
  <si>
    <t>PSB</t>
  </si>
  <si>
    <t>Kalyan Jewellers India Ltd</t>
  </si>
  <si>
    <t>KALYANKJIL</t>
  </si>
  <si>
    <t>Escorts Kubota Ltd</t>
  </si>
  <si>
    <t>ESCORTS</t>
  </si>
  <si>
    <t>Tractors</t>
  </si>
  <si>
    <t>GlaxoSmithKline Pharmaceuticals Ltd</t>
  </si>
  <si>
    <t>GLAXO</t>
  </si>
  <si>
    <t>Exide Industries Ltd</t>
  </si>
  <si>
    <t>EXIDEIND</t>
  </si>
  <si>
    <t>Batteries</t>
  </si>
  <si>
    <t>Federal Bank Ltd</t>
  </si>
  <si>
    <t>FEDERALBNK</t>
  </si>
  <si>
    <t>Page Industries Ltd</t>
  </si>
  <si>
    <t>PAGEIND</t>
  </si>
  <si>
    <t>Apparel &amp; Accessories</t>
  </si>
  <si>
    <t>New India Assurance Company Ltd</t>
  </si>
  <si>
    <t>NIACL</t>
  </si>
  <si>
    <t>L&amp;T Finance Ltd</t>
  </si>
  <si>
    <t>LTF</t>
  </si>
  <si>
    <t>UPL Ltd</t>
  </si>
  <si>
    <t>UPL</t>
  </si>
  <si>
    <t>KEI Industries Ltd</t>
  </si>
  <si>
    <t>KEI</t>
  </si>
  <si>
    <t>Cables</t>
  </si>
  <si>
    <t>Nippon Life India Asset Management Ltd</t>
  </si>
  <si>
    <t>NAM-INDIA</t>
  </si>
  <si>
    <t>Mangalore Refinery and Petrochemicals Ltd</t>
  </si>
  <si>
    <t>MRPL</t>
  </si>
  <si>
    <t>Gujarat Gas Ltd</t>
  </si>
  <si>
    <t>GUJGASLTD</t>
  </si>
  <si>
    <t>Biocon Ltd</t>
  </si>
  <si>
    <t>BIOCON</t>
  </si>
  <si>
    <t>Biotechnology</t>
  </si>
  <si>
    <t>Sona BLW Precision Forgings Ltd</t>
  </si>
  <si>
    <t>SONACOMS</t>
  </si>
  <si>
    <t>BSE Ltd</t>
  </si>
  <si>
    <t>BSE</t>
  </si>
  <si>
    <t>Stock Exchanges &amp; Ratings</t>
  </si>
  <si>
    <t>Coromandel International Ltd</t>
  </si>
  <si>
    <t>COROMANDEL</t>
  </si>
  <si>
    <t>Hindustan Copper Ltd</t>
  </si>
  <si>
    <t>HINDCOPPER</t>
  </si>
  <si>
    <t>Mining - Copper</t>
  </si>
  <si>
    <t>LIC Housing Finance Ltd</t>
  </si>
  <si>
    <t>LICHSGFIN</t>
  </si>
  <si>
    <t>Home Financing</t>
  </si>
  <si>
    <t>Poonawalla Fincorp Ltd</t>
  </si>
  <si>
    <t>POONAWALLA</t>
  </si>
  <si>
    <t>National Aluminium Co Ltd</t>
  </si>
  <si>
    <t>NATIONALUM</t>
  </si>
  <si>
    <t>Gujarat Fluorochemicals Ltd</t>
  </si>
  <si>
    <t>FLUOROCHEM</t>
  </si>
  <si>
    <t>Specialty Chemicals</t>
  </si>
  <si>
    <t>AIA Engineering Ltd</t>
  </si>
  <si>
    <t>AIAENG</t>
  </si>
  <si>
    <t>Ge T&amp;D India Ltd</t>
  </si>
  <si>
    <t>GET&amp;D</t>
  </si>
  <si>
    <t>Fortis Healthcare Ltd</t>
  </si>
  <si>
    <t>FORTIS</t>
  </si>
  <si>
    <t>Lloyds Metals And Energy Ltd</t>
  </si>
  <si>
    <t>LLOYDSME</t>
  </si>
  <si>
    <t>3M India Ltd</t>
  </si>
  <si>
    <t>3MINDIA</t>
  </si>
  <si>
    <t>Stationery</t>
  </si>
  <si>
    <t>Dalmia Bharat Ltd</t>
  </si>
  <si>
    <t>DALBHARAT</t>
  </si>
  <si>
    <t>Motilal Oswal Financial Services Ltd</t>
  </si>
  <si>
    <t>MOTILALOFS</t>
  </si>
  <si>
    <t>Mahindra and Mahindra Financial Services Ltd</t>
  </si>
  <si>
    <t>M&amp;MFIN</t>
  </si>
  <si>
    <t>Tata Investment Corporation Ltd</t>
  </si>
  <si>
    <t>TATAINVEST</t>
  </si>
  <si>
    <t>Max Financial Services Ltd</t>
  </si>
  <si>
    <t>MFSL</t>
  </si>
  <si>
    <t>IPCA Laboratories Ltd</t>
  </si>
  <si>
    <t>IPCALAB</t>
  </si>
  <si>
    <t>NLC India Ltd</t>
  </si>
  <si>
    <t>NLCINDIA</t>
  </si>
  <si>
    <t>Deepak Nitrite Ltd</t>
  </si>
  <si>
    <t>DEEPAKNTR</t>
  </si>
  <si>
    <t>Indraprastha Gas Ltd</t>
  </si>
  <si>
    <t>IGL</t>
  </si>
  <si>
    <t>Apar Industries Ltd</t>
  </si>
  <si>
    <t>APARINDS</t>
  </si>
  <si>
    <t>Embassy Office Parks REIT</t>
  </si>
  <si>
    <t>EMBASSY</t>
  </si>
  <si>
    <t>Star Health and Allied Insurance Company Ltd</t>
  </si>
  <si>
    <t>STARHEALTH</t>
  </si>
  <si>
    <t>Global Health Ltd</t>
  </si>
  <si>
    <t>MEDANTA</t>
  </si>
  <si>
    <t>CRISIL Ltd</t>
  </si>
  <si>
    <t>CRISIL</t>
  </si>
  <si>
    <t>Coforge Ltd</t>
  </si>
  <si>
    <t>COFORGE</t>
  </si>
  <si>
    <t>Carborundum Universal Ltd</t>
  </si>
  <si>
    <t>CARBORUNIV</t>
  </si>
  <si>
    <t>Timken India Ltd</t>
  </si>
  <si>
    <t>TIMKEN</t>
  </si>
  <si>
    <t>Gland Pharma Ltd</t>
  </si>
  <si>
    <t>GLAND</t>
  </si>
  <si>
    <t>Metro Brands Ltd</t>
  </si>
  <si>
    <t>METROBRAND</t>
  </si>
  <si>
    <t>Footwear</t>
  </si>
  <si>
    <t>SKF India Ltd</t>
  </si>
  <si>
    <t>SKFINDIA</t>
  </si>
  <si>
    <t>Endurance Technologies Ltd</t>
  </si>
  <si>
    <t>ENDURANCE</t>
  </si>
  <si>
    <t>J K Cement Ltd</t>
  </si>
  <si>
    <t>JKCEMENT</t>
  </si>
  <si>
    <t>Jubilant Foodworks Ltd</t>
  </si>
  <si>
    <t>JUBLFOOD</t>
  </si>
  <si>
    <t>Restaurants &amp; Cafes</t>
  </si>
  <si>
    <t>Apollo Tyres Ltd</t>
  </si>
  <si>
    <t>APOLLOTYRE</t>
  </si>
  <si>
    <t>Blue Star Ltd</t>
  </si>
  <si>
    <t>BLUESTARCO</t>
  </si>
  <si>
    <t>Ajanta Pharma Ltd</t>
  </si>
  <si>
    <t>AJANTPHARM</t>
  </si>
  <si>
    <t>Motherson Sumi Wiring India Ltd</t>
  </si>
  <si>
    <t>MSUMI</t>
  </si>
  <si>
    <t>Bandhan Bank Ltd</t>
  </si>
  <si>
    <t>BANDHANBNK</t>
  </si>
  <si>
    <t>Delhivery Ltd</t>
  </si>
  <si>
    <t>DELHIVERY</t>
  </si>
  <si>
    <t>360 One Wam Ltd</t>
  </si>
  <si>
    <t>360ONE</t>
  </si>
  <si>
    <t>Investment Banking &amp; Brokerage</t>
  </si>
  <si>
    <t>ITI Ltd</t>
  </si>
  <si>
    <t>ITI</t>
  </si>
  <si>
    <t>Telecom Equipments</t>
  </si>
  <si>
    <t>EIH Ltd</t>
  </si>
  <si>
    <t>EIHOTEL</t>
  </si>
  <si>
    <t>Aditya Birla Fashion and Retail Ltd</t>
  </si>
  <si>
    <t>ABFRL</t>
  </si>
  <si>
    <t>Glenmark Pharmaceuticals Ltd</t>
  </si>
  <si>
    <t>GLENMARK</t>
  </si>
  <si>
    <t>Brigade Enterprises Ltd</t>
  </si>
  <si>
    <t>BRIGADE</t>
  </si>
  <si>
    <t>Bharat Dynamics Ltd</t>
  </si>
  <si>
    <t>BDL</t>
  </si>
  <si>
    <t>KIOCL Ltd</t>
  </si>
  <si>
    <t>KIOCL</t>
  </si>
  <si>
    <t>Godrej Industries Ltd</t>
  </si>
  <si>
    <t>GODREJIND</t>
  </si>
  <si>
    <t>Tata Chemicals Ltd</t>
  </si>
  <si>
    <t>TATACHEM</t>
  </si>
  <si>
    <t>Go Digit General Insurance Ltd</t>
  </si>
  <si>
    <t>GODIGIT</t>
  </si>
  <si>
    <t>KPR Mill Ltd</t>
  </si>
  <si>
    <t>KPRMILL</t>
  </si>
  <si>
    <t>Textiles</t>
  </si>
  <si>
    <t>Syngene International Ltd</t>
  </si>
  <si>
    <t>SYNGENE</t>
  </si>
  <si>
    <t>Grindwell Norton Ltd</t>
  </si>
  <si>
    <t>GRINDWELL</t>
  </si>
  <si>
    <t>NBCC (India) Ltd</t>
  </si>
  <si>
    <t>NBCC</t>
  </si>
  <si>
    <t>Sun Tv Network Ltd</t>
  </si>
  <si>
    <t>SUNTV</t>
  </si>
  <si>
    <t>TV Channels &amp; Broadcasters</t>
  </si>
  <si>
    <t>J B Chemicals and Pharmaceuticals Ltd</t>
  </si>
  <si>
    <t>JBCHEPHARM</t>
  </si>
  <si>
    <t>ZF Commercial Vehicle Control Systems India Ltd</t>
  </si>
  <si>
    <t>ZFCVINDIA</t>
  </si>
  <si>
    <t>Ircon International Ltd</t>
  </si>
  <si>
    <t>IRCON</t>
  </si>
  <si>
    <t>Narayana Hrudayalaya Ltd</t>
  </si>
  <si>
    <t>NH</t>
  </si>
  <si>
    <t>Crompton Greaves Consumer Electricals Ltd</t>
  </si>
  <si>
    <t>CROMPTON</t>
  </si>
  <si>
    <t>TVS Holdings Ltd</t>
  </si>
  <si>
    <t>TVSHLTD</t>
  </si>
  <si>
    <t>Aegis Logistics Ltd</t>
  </si>
  <si>
    <t>AEGISLOG</t>
  </si>
  <si>
    <t>Vedant Fashions Ltd</t>
  </si>
  <si>
    <t>MANYAVAR</t>
  </si>
  <si>
    <t>Century Textiles and Industries Ltd</t>
  </si>
  <si>
    <t>CENTURYTEX</t>
  </si>
  <si>
    <t>Paper Products</t>
  </si>
  <si>
    <t>Sundram Fasteners Ltd</t>
  </si>
  <si>
    <t>SUNDRMFAST</t>
  </si>
  <si>
    <t>Emami Ltd</t>
  </si>
  <si>
    <t>EMAMILTD</t>
  </si>
  <si>
    <t>Bayer Cropscience Ltd</t>
  </si>
  <si>
    <t>BAYERCROP</t>
  </si>
  <si>
    <t>Laurus Labs Ltd</t>
  </si>
  <si>
    <t>LAURUSLABS</t>
  </si>
  <si>
    <t>ICICI Securities Ltd</t>
  </si>
  <si>
    <t>ISEC</t>
  </si>
  <si>
    <t>Angel One Ltd</t>
  </si>
  <si>
    <t>ANGELONE</t>
  </si>
  <si>
    <t>JBM Auto Ltd</t>
  </si>
  <si>
    <t>JBMA</t>
  </si>
  <si>
    <t>Ratnamani Metals and Tubes Ltd</t>
  </si>
  <si>
    <t>RATNAMANI</t>
  </si>
  <si>
    <t>CPSE ETF</t>
  </si>
  <si>
    <t>CPSEETF</t>
  </si>
  <si>
    <t>Equity</t>
  </si>
  <si>
    <t>Aarti Industries Ltd</t>
  </si>
  <si>
    <t>AARTIIND</t>
  </si>
  <si>
    <t>Gillette India Ltd</t>
  </si>
  <si>
    <t>GILLETTE</t>
  </si>
  <si>
    <t>Central Depository Services (India) Ltd</t>
  </si>
  <si>
    <t>CDSL</t>
  </si>
  <si>
    <t>Hatsun Agro Product Ltd</t>
  </si>
  <si>
    <t>HATSUN</t>
  </si>
  <si>
    <t>CreditAccess Grameen Ltd</t>
  </si>
  <si>
    <t>CREDITACC</t>
  </si>
  <si>
    <t>Amara Raja Energy &amp; Mobility Ltd</t>
  </si>
  <si>
    <t>ARE&amp;M</t>
  </si>
  <si>
    <t>Kansai Nerolac Paints Ltd</t>
  </si>
  <si>
    <t>KANSAINER</t>
  </si>
  <si>
    <t>Radico Khaitan Ltd</t>
  </si>
  <si>
    <t>RADICO</t>
  </si>
  <si>
    <t>Sumitomo Chemical India Ltd</t>
  </si>
  <si>
    <t>SUMICHEM</t>
  </si>
  <si>
    <t>Dr. Lal PathLabs Ltd</t>
  </si>
  <si>
    <t>LALPATHLAB</t>
  </si>
  <si>
    <t>One 97 Communications Ltd</t>
  </si>
  <si>
    <t>PAYTM</t>
  </si>
  <si>
    <t>Business Support Services</t>
  </si>
  <si>
    <t>Jupiter Wagons Ltd</t>
  </si>
  <si>
    <t>JWL</t>
  </si>
  <si>
    <t>Rail</t>
  </si>
  <si>
    <t>Kaynes Technology India Ltd</t>
  </si>
  <si>
    <t>KAYNES</t>
  </si>
  <si>
    <t>Cholamandalam Financial Holdings Ltd</t>
  </si>
  <si>
    <t>CHOLAHLDNG</t>
  </si>
  <si>
    <t>Schneider Electric Infrastructure Ltd</t>
  </si>
  <si>
    <t>SCHNEIDER</t>
  </si>
  <si>
    <t>PNB Housing Finance Ltd</t>
  </si>
  <si>
    <t>PNBHOUSING</t>
  </si>
  <si>
    <t>Pfizer Ltd</t>
  </si>
  <si>
    <t>PFIZER</t>
  </si>
  <si>
    <t>Five-Star Business Finance Ltd</t>
  </si>
  <si>
    <t>FIVESTAR</t>
  </si>
  <si>
    <t>Elgi Equipments Ltd</t>
  </si>
  <si>
    <t>ELGIEQUIP</t>
  </si>
  <si>
    <t>Relaxo Footwears Ltd</t>
  </si>
  <si>
    <t>RELAXO</t>
  </si>
  <si>
    <t>Sanofi India Ltd</t>
  </si>
  <si>
    <t>SANOFI</t>
  </si>
  <si>
    <t>Kajaria Ceramics Ltd</t>
  </si>
  <si>
    <t>KAJARIACER</t>
  </si>
  <si>
    <t>Building Products - Ceramics</t>
  </si>
  <si>
    <t>Nexus Select Trust</t>
  </si>
  <si>
    <t>NXST</t>
  </si>
  <si>
    <t>Mindspace Business Parks REIT</t>
  </si>
  <si>
    <t>MINDSPACE</t>
  </si>
  <si>
    <t>Jyoti CNC Automation Ltd</t>
  </si>
  <si>
    <t>JYOTICNC</t>
  </si>
  <si>
    <t>Computer Hardware</t>
  </si>
  <si>
    <t>KEC International Ltd</t>
  </si>
  <si>
    <t>KEC</t>
  </si>
  <si>
    <t>Godfrey Phillips India Ltd</t>
  </si>
  <si>
    <t>GODFRYPHLP</t>
  </si>
  <si>
    <t>Kalpataru Projects International Ltd</t>
  </si>
  <si>
    <t>KPIL</t>
  </si>
  <si>
    <t>Finolex Industries Ltd</t>
  </si>
  <si>
    <t>FINPIPE</t>
  </si>
  <si>
    <t>R R Kabel Ltd</t>
  </si>
  <si>
    <t>RRKABEL</t>
  </si>
  <si>
    <t>Swan Energy Ltd</t>
  </si>
  <si>
    <t>SWANENERGY</t>
  </si>
  <si>
    <t>Tejas Networks Ltd</t>
  </si>
  <si>
    <t>TEJASNET</t>
  </si>
  <si>
    <t>Finolex Cables Ltd</t>
  </si>
  <si>
    <t>FINCABLES</t>
  </si>
  <si>
    <t>Waaree Renewable Technologies Ltd</t>
  </si>
  <si>
    <t>WAAREERTL</t>
  </si>
  <si>
    <t>Cello World Ltd</t>
  </si>
  <si>
    <t>CELLO</t>
  </si>
  <si>
    <t>Piramal Pharma Ltd</t>
  </si>
  <si>
    <t>PPLPHARMA</t>
  </si>
  <si>
    <t>Whirlpool of India Ltd</t>
  </si>
  <si>
    <t>WHIRLPOOL</t>
  </si>
  <si>
    <t>Cyient Ltd</t>
  </si>
  <si>
    <t>CYIENT</t>
  </si>
  <si>
    <t>CESC Ltd</t>
  </si>
  <si>
    <t>CESC</t>
  </si>
  <si>
    <t>BASF India Ltd</t>
  </si>
  <si>
    <t>BASF</t>
  </si>
  <si>
    <t>Multi Commodity Exchange of India Ltd</t>
  </si>
  <si>
    <t>MCX</t>
  </si>
  <si>
    <t>Castrol India Ltd</t>
  </si>
  <si>
    <t>CASTROLIND</t>
  </si>
  <si>
    <t>Trident Ltd</t>
  </si>
  <si>
    <t>TRIDENT</t>
  </si>
  <si>
    <t>NMDC Steel Ltd</t>
  </si>
  <si>
    <t>NSLNISP</t>
  </si>
  <si>
    <t>BEML Ltd</t>
  </si>
  <si>
    <t>BEML</t>
  </si>
  <si>
    <t>CIE Automotive India Ltd</t>
  </si>
  <si>
    <t>CIEINDIA</t>
  </si>
  <si>
    <t>Vinati Organics Ltd</t>
  </si>
  <si>
    <t>VINATIORGA</t>
  </si>
  <si>
    <t>Triveni Turbine Ltd</t>
  </si>
  <si>
    <t>TRITURBINE</t>
  </si>
  <si>
    <t>Alembic Pharmaceuticals Ltd</t>
  </si>
  <si>
    <t>APLLTD</t>
  </si>
  <si>
    <t>Kirloskar Oil Engines Ltd</t>
  </si>
  <si>
    <t>KIRLOSENG</t>
  </si>
  <si>
    <t>Sobha Ltd</t>
  </si>
  <si>
    <t>SOBHA</t>
  </si>
  <si>
    <t>Ramco Cements Limited</t>
  </si>
  <si>
    <t>RAMCOCEM</t>
  </si>
  <si>
    <t>IDFC Ltd</t>
  </si>
  <si>
    <t>IDFC</t>
  </si>
  <si>
    <t>Piramal Enterprises Ltd</t>
  </si>
  <si>
    <t>PEL</t>
  </si>
  <si>
    <t>Capri Global Capital Ltd</t>
  </si>
  <si>
    <t>CGCL</t>
  </si>
  <si>
    <t>Devyani International Ltd</t>
  </si>
  <si>
    <t>DEVYANI</t>
  </si>
  <si>
    <t>Natco Pharma Ltd</t>
  </si>
  <si>
    <t>NATCOPHARM</t>
  </si>
  <si>
    <t>Aster DM Healthcare Ltd</t>
  </si>
  <si>
    <t>ASTERDM</t>
  </si>
  <si>
    <t>Signatureglobal (India) Ltd</t>
  </si>
  <si>
    <t>SIGNATURE</t>
  </si>
  <si>
    <t>Shyam Metalics and Energy Ltd</t>
  </si>
  <si>
    <t>SHYAMMETL</t>
  </si>
  <si>
    <t>NCC Ltd</t>
  </si>
  <si>
    <t>NCC</t>
  </si>
  <si>
    <t>Lakshmi Machine Works Ltd</t>
  </si>
  <si>
    <t>LAXMIMACH</t>
  </si>
  <si>
    <t>Sterling and Wilson Renewable Energy Ltd</t>
  </si>
  <si>
    <t>SWSOLAR</t>
  </si>
  <si>
    <t>RITES Ltd</t>
  </si>
  <si>
    <t>RITES</t>
  </si>
  <si>
    <t>Blue Dart Express Ltd</t>
  </si>
  <si>
    <t>BLUEDART</t>
  </si>
  <si>
    <t>Atul Ltd</t>
  </si>
  <si>
    <t>ATUL</t>
  </si>
  <si>
    <t>Bata India Ltd</t>
  </si>
  <si>
    <t>BATAINDIA</t>
  </si>
  <si>
    <t>Action Construction Equipment Ltd</t>
  </si>
  <si>
    <t>ACE</t>
  </si>
  <si>
    <t>Heavy Machinery</t>
  </si>
  <si>
    <t>Himadri Speciality Chemical Ltd</t>
  </si>
  <si>
    <t>HSCL</t>
  </si>
  <si>
    <t>Jindal SAW Ltd</t>
  </si>
  <si>
    <t>JINDALSAW</t>
  </si>
  <si>
    <t>Poly Medicure Ltd</t>
  </si>
  <si>
    <t>POLYMED</t>
  </si>
  <si>
    <t>Health Care Equipment &amp; Supplies</t>
  </si>
  <si>
    <t>Affle (India) Ltd</t>
  </si>
  <si>
    <t>AFFLE</t>
  </si>
  <si>
    <t>Advertising</t>
  </si>
  <si>
    <t>Birlasoft Ltd</t>
  </si>
  <si>
    <t>BSOFT</t>
  </si>
  <si>
    <t>Anand Rathi Wealth Ltd</t>
  </si>
  <si>
    <t>ANANDRATHI</t>
  </si>
  <si>
    <t>Data Patterns (India) Ltd</t>
  </si>
  <si>
    <t>DATAPATTNS</t>
  </si>
  <si>
    <t>Nuvama Wealth Management Ltd</t>
  </si>
  <si>
    <t>NUVAMA</t>
  </si>
  <si>
    <t>Chalet Hotels Ltd</t>
  </si>
  <si>
    <t>CHALET</t>
  </si>
  <si>
    <t>Computer Age Management Services Ltd</t>
  </si>
  <si>
    <t>CAMS</t>
  </si>
  <si>
    <t>Garden Reach Shipbuilders &amp; Engineers Ltd</t>
  </si>
  <si>
    <t>GRSE</t>
  </si>
  <si>
    <t>Gujarat State Petronet Ltd</t>
  </si>
  <si>
    <t>GSPL</t>
  </si>
  <si>
    <t>IIFL Finance Ltd</t>
  </si>
  <si>
    <t>IIFL</t>
  </si>
  <si>
    <t>Navin Fluorine International Ltd</t>
  </si>
  <si>
    <t>NAVINFLUOR</t>
  </si>
  <si>
    <t>Titagarh Rail Systems Ltd</t>
  </si>
  <si>
    <t>TITAGARH</t>
  </si>
  <si>
    <t>Chambal Fertilisers and Chemicals Ltd</t>
  </si>
  <si>
    <t>CHAMBLFERT</t>
  </si>
  <si>
    <t>Redington Ltd</t>
  </si>
  <si>
    <t>REDINGTON</t>
  </si>
  <si>
    <t>Technology Hardware</t>
  </si>
  <si>
    <t>Jai Balaji Industries Ltd</t>
  </si>
  <si>
    <t>JAIBALAJI</t>
  </si>
  <si>
    <t>Suven Pharmaceuticals Ltd</t>
  </si>
  <si>
    <t>SUVENPHAR</t>
  </si>
  <si>
    <t>V Guard Industries Ltd</t>
  </si>
  <si>
    <t>VGUARD</t>
  </si>
  <si>
    <t>KSB Ltd</t>
  </si>
  <si>
    <t>KSB</t>
  </si>
  <si>
    <t>Welspun Corp Ltd</t>
  </si>
  <si>
    <t>WELCORP</t>
  </si>
  <si>
    <t>Karur Vysya Bank Ltd</t>
  </si>
  <si>
    <t>KARURVYSYA</t>
  </si>
  <si>
    <t>IFCI Ltd</t>
  </si>
  <si>
    <t>IFCI</t>
  </si>
  <si>
    <t>G R Infraprojects Ltd</t>
  </si>
  <si>
    <t>GRINFRA</t>
  </si>
  <si>
    <t>UTI S&amp;P BSE Sensex ETF</t>
  </si>
  <si>
    <t>UTISENSETF</t>
  </si>
  <si>
    <t>Aptus Value Housing Finance India Ltd</t>
  </si>
  <si>
    <t>APTUS</t>
  </si>
  <si>
    <t>RBL Bank Ltd</t>
  </si>
  <si>
    <t>RBLBANK</t>
  </si>
  <si>
    <t>Indiamart Intermesh Ltd</t>
  </si>
  <si>
    <t>INDIAMART</t>
  </si>
  <si>
    <t>Jyothy Labs Ltd</t>
  </si>
  <si>
    <t>JYOTHYLAB</t>
  </si>
  <si>
    <t>Manappuram Finance Ltd</t>
  </si>
  <si>
    <t>MANAPPURAM</t>
  </si>
  <si>
    <t>DCM Shriram Ltd</t>
  </si>
  <si>
    <t>DCMSHRIRAM</t>
  </si>
  <si>
    <t>Concord Biotech Ltd</t>
  </si>
  <si>
    <t>CONCORDBIO</t>
  </si>
  <si>
    <t>Aditya Birla Sun Life Amc Ltd</t>
  </si>
  <si>
    <t>ABSLAMC</t>
  </si>
  <si>
    <t>Engineers India Ltd</t>
  </si>
  <si>
    <t>ENGINERSIN</t>
  </si>
  <si>
    <t>Astrazeneca Pharma India Ltd</t>
  </si>
  <si>
    <t>ASTRAZEN</t>
  </si>
  <si>
    <t>Tbo Tek Ltd</t>
  </si>
  <si>
    <t>TBOTEK</t>
  </si>
  <si>
    <t>Tour &amp; Travel Services</t>
  </si>
  <si>
    <t>Tata Teleservices (Maharashtra) Ltd</t>
  </si>
  <si>
    <t>TTML</t>
  </si>
  <si>
    <t>Krishna Institute of Medical Sciences Ltd</t>
  </si>
  <si>
    <t>KIMS</t>
  </si>
  <si>
    <t>HFCL Ltd</t>
  </si>
  <si>
    <t>HFCL</t>
  </si>
  <si>
    <t>Ingersoll-Rand (India) Ltd</t>
  </si>
  <si>
    <t>INGERRAND</t>
  </si>
  <si>
    <t>Raymond Ltd</t>
  </si>
  <si>
    <t>RAYMOND</t>
  </si>
  <si>
    <t>Asahi India Glass Ltd</t>
  </si>
  <si>
    <t>ASAHIINDIA</t>
  </si>
  <si>
    <t>Olectra Greentech Ltd</t>
  </si>
  <si>
    <t>OLECTRA</t>
  </si>
  <si>
    <t>Aadhar Housing Finance Ltd</t>
  </si>
  <si>
    <t>AADHARHFC</t>
  </si>
  <si>
    <t>Clean Science and Technology Ltd</t>
  </si>
  <si>
    <t>CLEAN</t>
  </si>
  <si>
    <t>Zee Entertainment Enterprises Ltd</t>
  </si>
  <si>
    <t>ZEEL</t>
  </si>
  <si>
    <t>Chennai Petroleum Corporation Ltd</t>
  </si>
  <si>
    <t>CHENNPETRO</t>
  </si>
  <si>
    <t>Century Plyboards (India) Ltd</t>
  </si>
  <si>
    <t>CENTURYPLY</t>
  </si>
  <si>
    <t>Wood Products</t>
  </si>
  <si>
    <t>Great Eastern Shipping Company Ltd</t>
  </si>
  <si>
    <t>GESHIP</t>
  </si>
  <si>
    <t>Sonata Software Ltd</t>
  </si>
  <si>
    <t>SONATSOFTW</t>
  </si>
  <si>
    <t>PNC Infratech Ltd</t>
  </si>
  <si>
    <t>PNCINFRA</t>
  </si>
  <si>
    <t>Jammu and Kashmir Bank Ltd</t>
  </si>
  <si>
    <t>J&amp;KBANK</t>
  </si>
  <si>
    <t>HBL Power Systems Ltd</t>
  </si>
  <si>
    <t>HBLPOWER</t>
  </si>
  <si>
    <t>Zensar Technologies Ltd</t>
  </si>
  <si>
    <t>ZENSARTECH</t>
  </si>
  <si>
    <t>Indian Energy Exchange Ltd</t>
  </si>
  <si>
    <t>IEX</t>
  </si>
  <si>
    <t>Power Trading &amp; Consultancy</t>
  </si>
  <si>
    <t>Jaiprakash Power Ventures Ltd</t>
  </si>
  <si>
    <t>JPPOWER</t>
  </si>
  <si>
    <t>Honasa Consumer Ltd</t>
  </si>
  <si>
    <t>HONASA</t>
  </si>
  <si>
    <t>RHI Magnesita India Ltd</t>
  </si>
  <si>
    <t>RHIM</t>
  </si>
  <si>
    <t>Bikaji Foods International Ltd</t>
  </si>
  <si>
    <t>BIKAJI</t>
  </si>
  <si>
    <t>Welspun Living Ltd</t>
  </si>
  <si>
    <t>WELSPUNLIV</t>
  </si>
  <si>
    <t>Railtel Corporation of India Ltd</t>
  </si>
  <si>
    <t>RAILTEL</t>
  </si>
  <si>
    <t>Communication &amp; Networking</t>
  </si>
  <si>
    <t>Fine Organic Industries Ltd</t>
  </si>
  <si>
    <t>FINEORG</t>
  </si>
  <si>
    <t>Firstsource Solutions Ltd</t>
  </si>
  <si>
    <t>FSL</t>
  </si>
  <si>
    <t>Outsourced services</t>
  </si>
  <si>
    <t>Westlife Foodworld Ltd</t>
  </si>
  <si>
    <t>WESTLIFE</t>
  </si>
  <si>
    <t>Bls International Services Ltd</t>
  </si>
  <si>
    <t>BLS</t>
  </si>
  <si>
    <t>PVR INOX Ltd</t>
  </si>
  <si>
    <t>PVRINOX</t>
  </si>
  <si>
    <t>Theatres</t>
  </si>
  <si>
    <t>Alok Industries Ltd</t>
  </si>
  <si>
    <t>ALOKINDS</t>
  </si>
  <si>
    <t>Gujarat Mineral Development Corporation Ltd</t>
  </si>
  <si>
    <t>GMDCLTD</t>
  </si>
  <si>
    <t>Anant Raj Ltd</t>
  </si>
  <si>
    <t>ANANTRAJ</t>
  </si>
  <si>
    <t>Kirloskar Brothers Ltd</t>
  </si>
  <si>
    <t>KIRLOSBROS</t>
  </si>
  <si>
    <t>Supreme Petrochem Ltd</t>
  </si>
  <si>
    <t>SPLPETRO</t>
  </si>
  <si>
    <t>Cube Highways Trust</t>
  </si>
  <si>
    <t>CUBEINVIT</t>
  </si>
  <si>
    <t>Roads</t>
  </si>
  <si>
    <t>Elecon Engineering Company Ltd</t>
  </si>
  <si>
    <t>ELECON</t>
  </si>
  <si>
    <t>Aavas Financiers Ltd</t>
  </si>
  <si>
    <t>AAVAS</t>
  </si>
  <si>
    <t>Authum Investment &amp; Infrastructure Ltd</t>
  </si>
  <si>
    <t>AIIL</t>
  </si>
  <si>
    <t>Vardhman Textiles Ltd</t>
  </si>
  <si>
    <t>VTL</t>
  </si>
  <si>
    <t>Kfin Technologies Ltd</t>
  </si>
  <si>
    <t>KFINTECH</t>
  </si>
  <si>
    <t>Mahanagar Gas Ltd</t>
  </si>
  <si>
    <t>MGL</t>
  </si>
  <si>
    <t>Techno Electric &amp; Engineering Company Ltd</t>
  </si>
  <si>
    <t>TECHNOE</t>
  </si>
  <si>
    <t>Ramkrishna Forgings Ltd</t>
  </si>
  <si>
    <t>RKFORGE</t>
  </si>
  <si>
    <t>Indegene Ltd</t>
  </si>
  <si>
    <t>INDGN</t>
  </si>
  <si>
    <t>Rainbow Children's Medicare Ltd</t>
  </si>
  <si>
    <t>RAINBOW</t>
  </si>
  <si>
    <t>Godawari Power and Ispat Ltd</t>
  </si>
  <si>
    <t>GPIL</t>
  </si>
  <si>
    <t>Amber Enterprises India Ltd</t>
  </si>
  <si>
    <t>AMBER</t>
  </si>
  <si>
    <t>Newgen Software Technologies Ltd</t>
  </si>
  <si>
    <t>NEWGEN</t>
  </si>
  <si>
    <t>Intellect Design Arena Ltd</t>
  </si>
  <si>
    <t>INTELLECT</t>
  </si>
  <si>
    <t>shipping corporation of India Ltd</t>
  </si>
  <si>
    <t>SCI</t>
  </si>
  <si>
    <t>Voltamp Transformers Ltd</t>
  </si>
  <si>
    <t>VOLTAMP</t>
  </si>
  <si>
    <t>Happiest Minds Technologies Ltd</t>
  </si>
  <si>
    <t>HAPPSTMNDS</t>
  </si>
  <si>
    <t>Tanla Platforms Ltd</t>
  </si>
  <si>
    <t>TANLA</t>
  </si>
  <si>
    <t>Netweb Technologies India Ltd</t>
  </si>
  <si>
    <t>NETWEB</t>
  </si>
  <si>
    <t>Eris Lifesciences Ltd</t>
  </si>
  <si>
    <t>ERIS</t>
  </si>
  <si>
    <t>UTI Asset Management Company Ltd</t>
  </si>
  <si>
    <t>UTIAMC</t>
  </si>
  <si>
    <t>PTC Industries Ltd</t>
  </si>
  <si>
    <t>PTCIL</t>
  </si>
  <si>
    <t>Akzo Nobel India Ltd</t>
  </si>
  <si>
    <t>AKZOINDIA</t>
  </si>
  <si>
    <t>Powergrid Infrastructure Investment Trust</t>
  </si>
  <si>
    <t>PGINVIT</t>
  </si>
  <si>
    <t>Lemon Tree Hotels Ltd</t>
  </si>
  <si>
    <t>LEMONTREE</t>
  </si>
  <si>
    <t>Graphite India Ltd</t>
  </si>
  <si>
    <t>GRAPHITE</t>
  </si>
  <si>
    <t>Inox India Ltd</t>
  </si>
  <si>
    <t>INOXINDIA</t>
  </si>
  <si>
    <t>Sea-Borne Tankers</t>
  </si>
  <si>
    <t>Nuvoco Vistas Corporation Ltd</t>
  </si>
  <si>
    <t>NUVOCO</t>
  </si>
  <si>
    <t>Rattanindia Enterprises Ltd</t>
  </si>
  <si>
    <t>RTNINDIA</t>
  </si>
  <si>
    <t>KPI Green Energy Ltd</t>
  </si>
  <si>
    <t>KPIGREEN</t>
  </si>
  <si>
    <t>Jubilant Pharmova Ltd</t>
  </si>
  <si>
    <t>JUBLPHARMA</t>
  </si>
  <si>
    <t>Force Motors Ltd</t>
  </si>
  <si>
    <t>FORCEMOT</t>
  </si>
  <si>
    <t>E I D-Parry (India) Ltd</t>
  </si>
  <si>
    <t>EIDPARRY</t>
  </si>
  <si>
    <t>Sugar</t>
  </si>
  <si>
    <t>Birla Corporation Ltd</t>
  </si>
  <si>
    <t>BIRLACORPN</t>
  </si>
  <si>
    <t>MMTC Ltd</t>
  </si>
  <si>
    <t>MMTC</t>
  </si>
  <si>
    <t>Valor Estate Ltd</t>
  </si>
  <si>
    <t>DBREALTY</t>
  </si>
  <si>
    <t>Doms Industries Ltd</t>
  </si>
  <si>
    <t>DOMS</t>
  </si>
  <si>
    <t>Office Supplies</t>
  </si>
  <si>
    <t>Zydus Wellness Ltd</t>
  </si>
  <si>
    <t>ZYDUSWELL</t>
  </si>
  <si>
    <t>Bajaj Electricals Ltd</t>
  </si>
  <si>
    <t>BAJAJELEC</t>
  </si>
  <si>
    <t>Aether Industries Ltd</t>
  </si>
  <si>
    <t>AETHER</t>
  </si>
  <si>
    <t>Equitas Small Finance Bank Ltd</t>
  </si>
  <si>
    <t>EQUITASBNK</t>
  </si>
  <si>
    <t>JK Tyre &amp; Industries Ltd</t>
  </si>
  <si>
    <t>JKTYRE</t>
  </si>
  <si>
    <t>Usha Martin Ltd</t>
  </si>
  <si>
    <t>USHAMART</t>
  </si>
  <si>
    <t>Eclerx Services Ltd</t>
  </si>
  <si>
    <t>ECLERX</t>
  </si>
  <si>
    <t>Vesuvius India Ltd</t>
  </si>
  <si>
    <t>VESUVIUS</t>
  </si>
  <si>
    <t>Bharat 22 ETF</t>
  </si>
  <si>
    <t>ICICIB22</t>
  </si>
  <si>
    <t>City Union Bank Ltd</t>
  </si>
  <si>
    <t>CUB</t>
  </si>
  <si>
    <t>Bombay Burmah Trading Corporation Ltd</t>
  </si>
  <si>
    <t>BBTC</t>
  </si>
  <si>
    <t>Reliance Power Ltd</t>
  </si>
  <si>
    <t>RPOWER</t>
  </si>
  <si>
    <t>CE Info Systems Ltd</t>
  </si>
  <si>
    <t>MAPMYINDIA</t>
  </si>
  <si>
    <t>Nippon India ETF Nifty Bank BeES</t>
  </si>
  <si>
    <t>BANKBEES</t>
  </si>
  <si>
    <t>Godrej Agrovet Ltd</t>
  </si>
  <si>
    <t>GODREJAGRO</t>
  </si>
  <si>
    <t>Agro Products</t>
  </si>
  <si>
    <t>Granules India Ltd</t>
  </si>
  <si>
    <t>GRANULES</t>
  </si>
  <si>
    <t>Electrosteel Castings Ltd</t>
  </si>
  <si>
    <t>ELECTCAST</t>
  </si>
  <si>
    <t>Glenmark Life Sciences Ltd</t>
  </si>
  <si>
    <t>GLS</t>
  </si>
  <si>
    <t>Ujjivan Small Finance Bank Ltd</t>
  </si>
  <si>
    <t>UJJIVANSFB</t>
  </si>
  <si>
    <t>Maharashtra Seamless Ltd</t>
  </si>
  <si>
    <t>MAHSEAMLES</t>
  </si>
  <si>
    <t>Moil Ltd</t>
  </si>
  <si>
    <t>MOIL</t>
  </si>
  <si>
    <t>Mining - Manganese</t>
  </si>
  <si>
    <t>Happy Forgings Ltd</t>
  </si>
  <si>
    <t>HAPPYFORGE</t>
  </si>
  <si>
    <t>Auto, Truck &amp; Motorcycle Parts</t>
  </si>
  <si>
    <t>Metropolis Healthcare Ltd</t>
  </si>
  <si>
    <t>METROPOLIS</t>
  </si>
  <si>
    <t>Latent View Analytics Ltd</t>
  </si>
  <si>
    <t>LATENTVIEW</t>
  </si>
  <si>
    <t>Puravankara Ltd</t>
  </si>
  <si>
    <t>PURVA</t>
  </si>
  <si>
    <t>Alkyl Amines Chemicals Ltd</t>
  </si>
  <si>
    <t>ALKYLAMINE</t>
  </si>
  <si>
    <t>Tega Industries Ltd</t>
  </si>
  <si>
    <t>TEGA</t>
  </si>
  <si>
    <t>HG Infra Engineering Ltd</t>
  </si>
  <si>
    <t>HGINFRA</t>
  </si>
  <si>
    <t>Caplin Point Laboratories Ltd</t>
  </si>
  <si>
    <t>CAPLIPOINT</t>
  </si>
  <si>
    <t>Gujarat Pipavav Port Ltd</t>
  </si>
  <si>
    <t>GPPL</t>
  </si>
  <si>
    <t>RedTape</t>
  </si>
  <si>
    <t>REDTAPE</t>
  </si>
  <si>
    <t>Genus Power Infrastructures Ltd</t>
  </si>
  <si>
    <t>GENUSPOWER</t>
  </si>
  <si>
    <t>Sheela Foam Ltd</t>
  </si>
  <si>
    <t>SFL</t>
  </si>
  <si>
    <t>Home Furnishing</t>
  </si>
  <si>
    <t>Minda Corporation Ltd</t>
  </si>
  <si>
    <t>MINDACORP</t>
  </si>
  <si>
    <t>Safari Industries (India) Ltd</t>
  </si>
  <si>
    <t>SAFARI</t>
  </si>
  <si>
    <t>Can Fin Homes Ltd</t>
  </si>
  <si>
    <t>CANFINHOME</t>
  </si>
  <si>
    <t>Thomas Cook (India) Ltd</t>
  </si>
  <si>
    <t>THOMASCOOK</t>
  </si>
  <si>
    <t>TTK Prestige Ltd</t>
  </si>
  <si>
    <t>TTKPRESTIG</t>
  </si>
  <si>
    <t>Brookfield India Real Estate Trust</t>
  </si>
  <si>
    <t>BIRET</t>
  </si>
  <si>
    <t>Juniper Hotels Ltd</t>
  </si>
  <si>
    <t>JUNIPER</t>
  </si>
  <si>
    <t>Indiabulls Housing Finance Ltd</t>
  </si>
  <si>
    <t>IBULHSGFIN</t>
  </si>
  <si>
    <t>Gujarat Narmada Valley Fertilizers &amp; Chemicals Ltd</t>
  </si>
  <si>
    <t>GNFC</t>
  </si>
  <si>
    <t>CEAT Ltd</t>
  </si>
  <si>
    <t>CEATLTD</t>
  </si>
  <si>
    <t>India Grid Trust</t>
  </si>
  <si>
    <t>INDIGRID</t>
  </si>
  <si>
    <t>Praj Industries Ltd</t>
  </si>
  <si>
    <t>PRAJIND</t>
  </si>
  <si>
    <t>ELANTAS Beck India Ltd</t>
  </si>
  <si>
    <t>ELANTAS</t>
  </si>
  <si>
    <t>PCBL Ltd</t>
  </si>
  <si>
    <t>PCBL</t>
  </si>
  <si>
    <t>National Standard (India) Ltd</t>
  </si>
  <si>
    <t>NATIONSTD</t>
  </si>
  <si>
    <t>Bengal &amp; Assam Company Ltd</t>
  </si>
  <si>
    <t>BENGALASM</t>
  </si>
  <si>
    <t>JK Lakshmi Cement Ltd</t>
  </si>
  <si>
    <t>JKLAKSHMI</t>
  </si>
  <si>
    <t>Arvind Ltd</t>
  </si>
  <si>
    <t>ARVIND</t>
  </si>
  <si>
    <t>Craftsman Automation Ltd</t>
  </si>
  <si>
    <t>CRAFTSMAN</t>
  </si>
  <si>
    <t>Sarda Energy &amp; Minerals Ltd</t>
  </si>
  <si>
    <t>SARDAEN</t>
  </si>
  <si>
    <t>Cera Sanitaryware Ltd</t>
  </si>
  <si>
    <t>CERA</t>
  </si>
  <si>
    <t>Saregama India Ltd</t>
  </si>
  <si>
    <t>SAREGAMA</t>
  </si>
  <si>
    <t>Movies &amp; TV Serials</t>
  </si>
  <si>
    <t>Kirloskar Ferrous Industries Ltd</t>
  </si>
  <si>
    <t>KIRLFER</t>
  </si>
  <si>
    <t>Quess Corp Ltd</t>
  </si>
  <si>
    <t>QUESS</t>
  </si>
  <si>
    <t>Employment Services</t>
  </si>
  <si>
    <t>Mahindra Lifespace Developers Ltd</t>
  </si>
  <si>
    <t>MAHLIFE</t>
  </si>
  <si>
    <t>Route Mobile Ltd</t>
  </si>
  <si>
    <t>ROUTE</t>
  </si>
  <si>
    <t>Mishra Dhatu Nigam Ltd</t>
  </si>
  <si>
    <t>MIDHANI</t>
  </si>
  <si>
    <t>Gujarat State Fertilizers &amp; Chemicals Ltd</t>
  </si>
  <si>
    <t>GSFC</t>
  </si>
  <si>
    <t>SBFC Finance Ltd</t>
  </si>
  <si>
    <t>SBFC</t>
  </si>
  <si>
    <t>Rajesh Exports Ltd</t>
  </si>
  <si>
    <t>RAJESHEXPO</t>
  </si>
  <si>
    <t>ESAB India Ltd</t>
  </si>
  <si>
    <t>ESABINDIA</t>
  </si>
  <si>
    <t>Shree Renuka Sugars Ltd</t>
  </si>
  <si>
    <t>RENUKA</t>
  </si>
  <si>
    <t>Sapphire Foods India Ltd</t>
  </si>
  <si>
    <t>SAPPHIRE</t>
  </si>
  <si>
    <t>Galaxy Surfactants Ltd</t>
  </si>
  <si>
    <t>GALAXYSURF</t>
  </si>
  <si>
    <t>Transformers and Rectifiers (India) Ltd</t>
  </si>
  <si>
    <t>TRIL</t>
  </si>
  <si>
    <t>Inox Wind Energy Ltd</t>
  </si>
  <si>
    <t>IWEL</t>
  </si>
  <si>
    <t>Indiabulls Real Estate Ltd</t>
  </si>
  <si>
    <t>IBREALEST</t>
  </si>
  <si>
    <t>Infibeam Avenues Ltd</t>
  </si>
  <si>
    <t>INFIBEAM</t>
  </si>
  <si>
    <t>Star Cement Ltd</t>
  </si>
  <si>
    <t>STARCEMENT</t>
  </si>
  <si>
    <t>Varroc Engineering Ltd</t>
  </si>
  <si>
    <t>VARROC</t>
  </si>
  <si>
    <t>Isgec Heavy Engineering Ltd</t>
  </si>
  <si>
    <t>ISGEC</t>
  </si>
  <si>
    <t>HEG Ltd</t>
  </si>
  <si>
    <t>HEG</t>
  </si>
  <si>
    <t>Rashtriya Chemicals and Fertilizers Ltd</t>
  </si>
  <si>
    <t>RCF</t>
  </si>
  <si>
    <t>Maharashtra Scooters Ltd</t>
  </si>
  <si>
    <t>MAHSCOOTER</t>
  </si>
  <si>
    <t>Kotak Nifty Bank ETF</t>
  </si>
  <si>
    <t>BANKNIFTY1</t>
  </si>
  <si>
    <t>Network18 Media &amp; Investments Ltd</t>
  </si>
  <si>
    <t>NETWORK18</t>
  </si>
  <si>
    <t>Wockhardt Ltd</t>
  </si>
  <si>
    <t>WOCKPHARMA</t>
  </si>
  <si>
    <t>Shriram Pistons &amp; Rings Ltd</t>
  </si>
  <si>
    <t>SHRIPISTON</t>
  </si>
  <si>
    <t>Ahluwalia Contracts (India) Ltd</t>
  </si>
  <si>
    <t>AHLUCONT</t>
  </si>
  <si>
    <t>Syrma SGS Technology Ltd</t>
  </si>
  <si>
    <t>SYRMA</t>
  </si>
  <si>
    <t>Azad Engineering Ltd</t>
  </si>
  <si>
    <t>AZAD</t>
  </si>
  <si>
    <t>Shoppers Stop Ltd</t>
  </si>
  <si>
    <t>SHOPERSTOP</t>
  </si>
  <si>
    <t>Rategain Travel Technologies Ltd</t>
  </si>
  <si>
    <t>RATEGAIN</t>
  </si>
  <si>
    <t>Electronics Mart India Ltd</t>
  </si>
  <si>
    <t>EMIL</t>
  </si>
  <si>
    <t>Sandur Manganese and Iron Ores Ltd</t>
  </si>
  <si>
    <t>SANDUMA</t>
  </si>
  <si>
    <t>Eureka Forbes Ltd</t>
  </si>
  <si>
    <t>EUREKAFORBE</t>
  </si>
  <si>
    <t>MedPlus Health Services Ltd</t>
  </si>
  <si>
    <t>MEDPLUS</t>
  </si>
  <si>
    <t>Anupam Rasayan India Ltd</t>
  </si>
  <si>
    <t>ANURAS</t>
  </si>
  <si>
    <t>SBI Nifty 50 ETF</t>
  </si>
  <si>
    <t>SETFNIF50</t>
  </si>
  <si>
    <t>BHARAT Bond ETF-April 2023-Growth</t>
  </si>
  <si>
    <t>EBBETF0423</t>
  </si>
  <si>
    <t>Debt</t>
  </si>
  <si>
    <t>Responsive Industries Ltd</t>
  </si>
  <si>
    <t>RESPONIND</t>
  </si>
  <si>
    <t>Building Products - Granite</t>
  </si>
  <si>
    <t>Karnataka Bank Ltd</t>
  </si>
  <si>
    <t>KTKBANK</t>
  </si>
  <si>
    <t>Zen Technologies Ltd</t>
  </si>
  <si>
    <t>ZENTEC</t>
  </si>
  <si>
    <t>Neuland Laboratories Ltd</t>
  </si>
  <si>
    <t>NEULANDLAB</t>
  </si>
  <si>
    <t>Mahindra Holidays and Resorts India Ltd</t>
  </si>
  <si>
    <t>MHRIL</t>
  </si>
  <si>
    <t>RattanIndia Power Ltd</t>
  </si>
  <si>
    <t>RTNPOWER</t>
  </si>
  <si>
    <t>Keystone Realtors Ltd</t>
  </si>
  <si>
    <t>RUSTOMJEE</t>
  </si>
  <si>
    <t>Just Dial Ltd</t>
  </si>
  <si>
    <t>JUSTDIAL</t>
  </si>
  <si>
    <t>Jubilant Ingrevia Ltd</t>
  </si>
  <si>
    <t>JUBLINGREA</t>
  </si>
  <si>
    <t>Procter &amp; Gamble Health Ltd</t>
  </si>
  <si>
    <t>PGHL</t>
  </si>
  <si>
    <t>Vijaya Diagnostic Centre Ltd</t>
  </si>
  <si>
    <t>VIJAYA</t>
  </si>
  <si>
    <t>Kama Holdings Ltd</t>
  </si>
  <si>
    <t>KAMAHOLD</t>
  </si>
  <si>
    <t>Strides Pharma Science Ltd</t>
  </si>
  <si>
    <t>STAR</t>
  </si>
  <si>
    <t>Piccadily Agro Industries Ltd</t>
  </si>
  <si>
    <t>PICCADIL</t>
  </si>
  <si>
    <t>TVS Supply Chain Solutions Ltd</t>
  </si>
  <si>
    <t>TVSSCS</t>
  </si>
  <si>
    <t>Balrampur Chini Mills Ltd</t>
  </si>
  <si>
    <t>BALRAMCHIN</t>
  </si>
  <si>
    <t>Power Mech Projects Ltd</t>
  </si>
  <si>
    <t>POWERMECH</t>
  </si>
  <si>
    <t>Easy Trip Planners Ltd</t>
  </si>
  <si>
    <t>EASEMYTRIP</t>
  </si>
  <si>
    <t>Campus Activewear Ltd</t>
  </si>
  <si>
    <t>CAMPUS</t>
  </si>
  <si>
    <t>Indo Count Industries Ltd</t>
  </si>
  <si>
    <t>ICIL</t>
  </si>
  <si>
    <t>Archean Chemical Industries Ltd</t>
  </si>
  <si>
    <t>ACI</t>
  </si>
  <si>
    <t>KNR Constructions Ltd</t>
  </si>
  <si>
    <t>KNRCON</t>
  </si>
  <si>
    <t>F D C Ltd</t>
  </si>
  <si>
    <t>FDC</t>
  </si>
  <si>
    <t>Marksans Pharma Ltd</t>
  </si>
  <si>
    <t>MARKSANS</t>
  </si>
  <si>
    <t>TV18 Broadcast Ltd</t>
  </si>
  <si>
    <t>TV18BRDCST</t>
  </si>
  <si>
    <t>Mastek Ltd</t>
  </si>
  <si>
    <t>MASTEK</t>
  </si>
  <si>
    <t>CCL Products (India) Ltd</t>
  </si>
  <si>
    <t>CCL</t>
  </si>
  <si>
    <t>Astra Microwave Products Ltd</t>
  </si>
  <si>
    <t>ASTRAMICRO</t>
  </si>
  <si>
    <t>Kirloskar Pneumatic Company Ltd</t>
  </si>
  <si>
    <t>KIRLPNU</t>
  </si>
  <si>
    <t>Triveni Engineering and Industries Ltd</t>
  </si>
  <si>
    <t>TRIVENI</t>
  </si>
  <si>
    <t>Jupiter Life Line Hospitals Ltd</t>
  </si>
  <si>
    <t>JLHL</t>
  </si>
  <si>
    <t>Prism Johnson Ltd</t>
  </si>
  <si>
    <t>PRSMJOHNSN</t>
  </si>
  <si>
    <t>Tamilnad Mercantile Bank Ltd</t>
  </si>
  <si>
    <t>TMB</t>
  </si>
  <si>
    <t>Chemplast Sanmar Ltd</t>
  </si>
  <si>
    <t>CHEMPLASTS</t>
  </si>
  <si>
    <t>Greenlam Industries Ltd</t>
  </si>
  <si>
    <t>GREENLAM</t>
  </si>
  <si>
    <t>Building Products - Laminates</t>
  </si>
  <si>
    <t>JM Financial Ltd</t>
  </si>
  <si>
    <t>JMFINANCIL</t>
  </si>
  <si>
    <t>JSW Holdings Ltd</t>
  </si>
  <si>
    <t>JSWHL</t>
  </si>
  <si>
    <t>Man Infraconstruction Ltd</t>
  </si>
  <si>
    <t>MANINFRA</t>
  </si>
  <si>
    <t>Edelweiss Financial Services Ltd</t>
  </si>
  <si>
    <t>EDELWEISS</t>
  </si>
  <si>
    <t>Gravita India Ltd</t>
  </si>
  <si>
    <t>GRAVITA</t>
  </si>
  <si>
    <t>Metals - Lead</t>
  </si>
  <si>
    <t>V I P Industries Ltd</t>
  </si>
  <si>
    <t>VIPIND</t>
  </si>
  <si>
    <t>Sun Pharma Advanced Research Co Ltd</t>
  </si>
  <si>
    <t>SPARC</t>
  </si>
  <si>
    <t>Nava Limited</t>
  </si>
  <si>
    <t>NAVA</t>
  </si>
  <si>
    <t>South Indian Bank Ltd</t>
  </si>
  <si>
    <t>SOUTHBANK</t>
  </si>
  <si>
    <t>Mrs. Bectors Food Specialities Ltd</t>
  </si>
  <si>
    <t>BECTORFOOD</t>
  </si>
  <si>
    <t>Lloyds Engineering Works Ltd</t>
  </si>
  <si>
    <t>LLOYDSENGG</t>
  </si>
  <si>
    <t>Kennametal India Ltd</t>
  </si>
  <si>
    <t>KENNAMET</t>
  </si>
  <si>
    <t>LT Foods Ltd</t>
  </si>
  <si>
    <t>LTFOODS</t>
  </si>
  <si>
    <t>Home First Finance Company India Ltd</t>
  </si>
  <si>
    <t>HOMEFIRST</t>
  </si>
  <si>
    <t>Balaji Amines Ltd</t>
  </si>
  <si>
    <t>BALAMINES</t>
  </si>
  <si>
    <t>Avanti Feeds Ltd</t>
  </si>
  <si>
    <t>AVANTIFEED</t>
  </si>
  <si>
    <t>Deepak Fertilisers and Petrochemicals Corp Ltd</t>
  </si>
  <si>
    <t>DEEPAKFERT</t>
  </si>
  <si>
    <t>Religare Enterprises Ltd</t>
  </si>
  <si>
    <t>RELIGARE</t>
  </si>
  <si>
    <t>Transport Corporation of India Ltd</t>
  </si>
  <si>
    <t>TCI</t>
  </si>
  <si>
    <t>CMS Info Systems Ltd</t>
  </si>
  <si>
    <t>CMSINFO</t>
  </si>
  <si>
    <t>HMT Ltd</t>
  </si>
  <si>
    <t>HMT</t>
  </si>
  <si>
    <t>Symphony Ltd</t>
  </si>
  <si>
    <t>SYMPHONY</t>
  </si>
  <si>
    <t>Magellanic Cloud Ltd</t>
  </si>
  <si>
    <t>MCLOUD</t>
  </si>
  <si>
    <t>Prince Pipes and Fittings Ltd</t>
  </si>
  <si>
    <t>PRINCEPIPE</t>
  </si>
  <si>
    <t>Laxmi Organic Industries Ltd</t>
  </si>
  <si>
    <t>LXCHEM</t>
  </si>
  <si>
    <t>Allcargo Logistics Ltd</t>
  </si>
  <si>
    <t>ALLCARGO</t>
  </si>
  <si>
    <t>Gujarat Ambuja Exports Ltd</t>
  </si>
  <si>
    <t>GAEL</t>
  </si>
  <si>
    <t>PTC India Ltd</t>
  </si>
  <si>
    <t>PTC</t>
  </si>
  <si>
    <t>Choice International Ltd</t>
  </si>
  <si>
    <t>CHOICEIN</t>
  </si>
  <si>
    <t>Jindal Worldwide Ltd</t>
  </si>
  <si>
    <t>JINDWORLD</t>
  </si>
  <si>
    <t>ITD Cementation India Ltd</t>
  </si>
  <si>
    <t>ITDCEM</t>
  </si>
  <si>
    <t>Prudent Corporate Advisory Services Ltd</t>
  </si>
  <si>
    <t>PRUDENT</t>
  </si>
  <si>
    <t>Hindustan Construction Company Ltd</t>
  </si>
  <si>
    <t>HCC</t>
  </si>
  <si>
    <t>Senco Gold Ltd</t>
  </si>
  <si>
    <t>SENCO</t>
  </si>
  <si>
    <t>PG Electroplast Ltd</t>
  </si>
  <si>
    <t>PGEL</t>
  </si>
  <si>
    <t>Reliance Infrastructure Ltd</t>
  </si>
  <si>
    <t>RELINFRA</t>
  </si>
  <si>
    <t>National Highways Infra Trust</t>
  </si>
  <si>
    <t>NHIT</t>
  </si>
  <si>
    <t>MSTC Ltd</t>
  </si>
  <si>
    <t>MSTCLTD</t>
  </si>
  <si>
    <t>BHARAT Bond ETF-April 2030-Growth</t>
  </si>
  <si>
    <t>EBBETF0430</t>
  </si>
  <si>
    <t>MTAR Technologies Ltd</t>
  </si>
  <si>
    <t>MTARTECH</t>
  </si>
  <si>
    <t>Sunteck Realty Ltd</t>
  </si>
  <si>
    <t>SUNTECK</t>
  </si>
  <si>
    <t>Rolex Rings Ltd</t>
  </si>
  <si>
    <t>ROLEXRINGS</t>
  </si>
  <si>
    <t>Ganesh Housing Corp Ltd</t>
  </si>
  <si>
    <t>GANESHHOUC</t>
  </si>
  <si>
    <t>Gallantt Ispat Ltd</t>
  </si>
  <si>
    <t>GALLANTT</t>
  </si>
  <si>
    <t>eMudhra Ltd</t>
  </si>
  <si>
    <t>EMUDHRA</t>
  </si>
  <si>
    <t>Blue Jet Healthcare Ltd</t>
  </si>
  <si>
    <t>BLUEJET</t>
  </si>
  <si>
    <t>Ion Exchange (India) Ltd</t>
  </si>
  <si>
    <t>IONEXCHANG</t>
  </si>
  <si>
    <t>Environmental Services</t>
  </si>
  <si>
    <t>BHARAT Bond ETF-April 2032</t>
  </si>
  <si>
    <t>BBETF0432</t>
  </si>
  <si>
    <t>Borosil Renewables Ltd</t>
  </si>
  <si>
    <t>BORORENEW</t>
  </si>
  <si>
    <t>Housewares</t>
  </si>
  <si>
    <t>India Cements Ltd</t>
  </si>
  <si>
    <t>INDIACEM</t>
  </si>
  <si>
    <t>Indigo Paints Ltd</t>
  </si>
  <si>
    <t>INDIGOPNTS</t>
  </si>
  <si>
    <t>Garware Technical Fibres Ltd</t>
  </si>
  <si>
    <t>GARFIBRES</t>
  </si>
  <si>
    <t>KRBL Ltd</t>
  </si>
  <si>
    <t>KRBL</t>
  </si>
  <si>
    <t>JK Paper Ltd</t>
  </si>
  <si>
    <t>JKPAPER</t>
  </si>
  <si>
    <t>India Infrastructure Trust</t>
  </si>
  <si>
    <t>INFRATRUST</t>
  </si>
  <si>
    <t>Kirloskar Industries Ltd</t>
  </si>
  <si>
    <t>KIRLOSIND</t>
  </si>
  <si>
    <t>Indinfravit Trust</t>
  </si>
  <si>
    <t>INDINFR</t>
  </si>
  <si>
    <t>Dilip Buildcon Ltd</t>
  </si>
  <si>
    <t>DBL</t>
  </si>
  <si>
    <t>Arvind Fashions Ltd</t>
  </si>
  <si>
    <t>ARVINDFASN</t>
  </si>
  <si>
    <t>Jana Small Finance Bank Ltd</t>
  </si>
  <si>
    <t>JSFB</t>
  </si>
  <si>
    <t>India Shelter Finance Corporation Ltd</t>
  </si>
  <si>
    <t>INDIASHLTR</t>
  </si>
  <si>
    <t>Surya Roshni Ltd</t>
  </si>
  <si>
    <t>SURYAROSNI</t>
  </si>
  <si>
    <t>Sterlite Technologies Ltd</t>
  </si>
  <si>
    <t>STLTECH</t>
  </si>
  <si>
    <t>Vaibhav Global Ltd</t>
  </si>
  <si>
    <t>VAIBHAVGBL</t>
  </si>
  <si>
    <t>VST Industries Ltd</t>
  </si>
  <si>
    <t>VSTIND</t>
  </si>
  <si>
    <t>Sundaram Finance Holdings Ltd</t>
  </si>
  <si>
    <t>SUNDARMHLD</t>
  </si>
  <si>
    <t>Time Technoplast Ltd</t>
  </si>
  <si>
    <t>TIMETECHNO</t>
  </si>
  <si>
    <t>Texmaco Rail &amp; Engineering Ltd</t>
  </si>
  <si>
    <t>TEXRAIL</t>
  </si>
  <si>
    <t>Gokaldas Exports Ltd</t>
  </si>
  <si>
    <t>GOKEX</t>
  </si>
  <si>
    <t>Nesco Ltd</t>
  </si>
  <si>
    <t>NESCO</t>
  </si>
  <si>
    <t>EPL Ltd</t>
  </si>
  <si>
    <t>EPL</t>
  </si>
  <si>
    <t>Packaging</t>
  </si>
  <si>
    <t>Aurionpro Solutions Ltd</t>
  </si>
  <si>
    <t>AURIONPRO</t>
  </si>
  <si>
    <t>ASK Automotive Ltd</t>
  </si>
  <si>
    <t>ASKAUTOLTD</t>
  </si>
  <si>
    <t>Niit Learning Systems Ltd</t>
  </si>
  <si>
    <t>NIITMTS</t>
  </si>
  <si>
    <t>Education Services</t>
  </si>
  <si>
    <t>IIFL Securities Ltd</t>
  </si>
  <si>
    <t>IIFLSEC</t>
  </si>
  <si>
    <t>IFB Industries Ltd</t>
  </si>
  <si>
    <t>IFBIND</t>
  </si>
  <si>
    <t>SIS Ltd</t>
  </si>
  <si>
    <t>SIS</t>
  </si>
  <si>
    <t>Share India Securities Ltd</t>
  </si>
  <si>
    <t>SHAREINDIA</t>
  </si>
  <si>
    <t>Hemisphere Properties India Ltd</t>
  </si>
  <si>
    <t>HEMIPROP</t>
  </si>
  <si>
    <t>Dhanuka Agritech Ltd</t>
  </si>
  <si>
    <t>DHANUKA</t>
  </si>
  <si>
    <t>Gujarat Alkalies And Chemicals Ltd</t>
  </si>
  <si>
    <t>GUJALKALI</t>
  </si>
  <si>
    <t>Va Tech Wabag Ltd</t>
  </si>
  <si>
    <t>WABAG</t>
  </si>
  <si>
    <t>Water Management</t>
  </si>
  <si>
    <t>Kesoram Industries Ltd</t>
  </si>
  <si>
    <t>KESORAMIND</t>
  </si>
  <si>
    <t>Welspun Enterprises Ltd</t>
  </si>
  <si>
    <t>WELENT</t>
  </si>
  <si>
    <t>Utkarsh Small Finance Bank Ltd</t>
  </si>
  <si>
    <t>UTKARSHBNK</t>
  </si>
  <si>
    <t>India Tourism Development Corp Ltd</t>
  </si>
  <si>
    <t>ITDC</t>
  </si>
  <si>
    <t>PDS Limited</t>
  </si>
  <si>
    <t>PDSL</t>
  </si>
  <si>
    <t>Ethos Ltd</t>
  </si>
  <si>
    <t>ETHOSLTD</t>
  </si>
  <si>
    <t>GMM Pfaudler Ltd</t>
  </si>
  <si>
    <t>GMMPFAUDLR</t>
  </si>
  <si>
    <t>Suprajit Engineering Ltd</t>
  </si>
  <si>
    <t>SUPRAJIT</t>
  </si>
  <si>
    <t>Paisalo Digital Ltd</t>
  </si>
  <si>
    <t>PAISALO</t>
  </si>
  <si>
    <t>Diamond Power Infrastructure Ltd</t>
  </si>
  <si>
    <t>DIACABS</t>
  </si>
  <si>
    <t>Rain Industries Ltd</t>
  </si>
  <si>
    <t>RAIN</t>
  </si>
  <si>
    <t>Hindustan Foods Ltd</t>
  </si>
  <si>
    <t>HNDFDS</t>
  </si>
  <si>
    <t>Max Estates Ltd</t>
  </si>
  <si>
    <t>MAXESTATES</t>
  </si>
  <si>
    <t>Gabriel India Ltd</t>
  </si>
  <si>
    <t>GABRIEL</t>
  </si>
  <si>
    <t>Sudarshan Chemical Industries Ltd</t>
  </si>
  <si>
    <t>SUDARSCHEM</t>
  </si>
  <si>
    <t>Paradeep Phosphates Ltd</t>
  </si>
  <si>
    <t>PARADEEP</t>
  </si>
  <si>
    <t>Technocraft Industries (India) Ltd</t>
  </si>
  <si>
    <t>TIIL</t>
  </si>
  <si>
    <t>CSB Bank Ltd</t>
  </si>
  <si>
    <t>CSBBANK</t>
  </si>
  <si>
    <t>Spandana Sphoorty Financial Ltd</t>
  </si>
  <si>
    <t>SPANDANA</t>
  </si>
  <si>
    <t>Pricol Ltd</t>
  </si>
  <si>
    <t>PRICOLLTD</t>
  </si>
  <si>
    <t>Sansera Engineering Ltd</t>
  </si>
  <si>
    <t>SANSERA</t>
  </si>
  <si>
    <t>Tips Industries Ltd</t>
  </si>
  <si>
    <t>TIPSINDLTD</t>
  </si>
  <si>
    <t>Jai Corp Ltd</t>
  </si>
  <si>
    <t>JAICORPLTD</t>
  </si>
  <si>
    <t>R Systems International Ltd</t>
  </si>
  <si>
    <t>RSYSTEMS</t>
  </si>
  <si>
    <t>Tarc Ltd</t>
  </si>
  <si>
    <t>TARC</t>
  </si>
  <si>
    <t>Aarti Pharmalabs Ltd</t>
  </si>
  <si>
    <t>AARTIPHARM</t>
  </si>
  <si>
    <t>Shakti Pumps (India) Ltd</t>
  </si>
  <si>
    <t>SHAKTIPUMP</t>
  </si>
  <si>
    <t>Go Fashion (India) Ltd</t>
  </si>
  <si>
    <t>GOCOLORS</t>
  </si>
  <si>
    <t>Inox Wind Ltd</t>
  </si>
  <si>
    <t>INOXWIND</t>
  </si>
  <si>
    <t>ICRA Ltd</t>
  </si>
  <si>
    <t>ICRA</t>
  </si>
  <si>
    <t>Balmer Lawrie and Company Ltd</t>
  </si>
  <si>
    <t>BALMLAWRIE</t>
  </si>
  <si>
    <t>TD Power Systems Ltd</t>
  </si>
  <si>
    <t>TDPOWERSYS</t>
  </si>
  <si>
    <t>Epigral Ltd</t>
  </si>
  <si>
    <t>EPIGRAL</t>
  </si>
  <si>
    <t>Dynamatic Technologies Ltd</t>
  </si>
  <si>
    <t>DYNAMATECH</t>
  </si>
  <si>
    <t>Dodla Dairy Ltd</t>
  </si>
  <si>
    <t>DODLA</t>
  </si>
  <si>
    <t>Cyient DLM Ltd</t>
  </si>
  <si>
    <t>CYIENTDLM</t>
  </si>
  <si>
    <t>Gateway Distriparks Ltd</t>
  </si>
  <si>
    <t>GATEWAY</t>
  </si>
  <si>
    <t>National Fertilizers Ltd</t>
  </si>
  <si>
    <t>NFL</t>
  </si>
  <si>
    <t>DB Corp Ltd</t>
  </si>
  <si>
    <t>DBCORP</t>
  </si>
  <si>
    <t>Publishing</t>
  </si>
  <si>
    <t>Orchid Pharma Ltd</t>
  </si>
  <si>
    <t>ORCHPHARMA</t>
  </si>
  <si>
    <t>Rallis India Ltd</t>
  </si>
  <si>
    <t>RALLIS</t>
  </si>
  <si>
    <t>Jamna Auto Industries Ltd</t>
  </si>
  <si>
    <t>JAMNAAUTO</t>
  </si>
  <si>
    <t>Nippon India ETF Gold BeES</t>
  </si>
  <si>
    <t>GOLDBEES</t>
  </si>
  <si>
    <t>Gold</t>
  </si>
  <si>
    <t>Ashoka Buildcon Ltd</t>
  </si>
  <si>
    <t>ASHOKA</t>
  </si>
  <si>
    <t>Bharat Bijlee Ltd</t>
  </si>
  <si>
    <t>BBL</t>
  </si>
  <si>
    <t>VRL Logistics Ltd</t>
  </si>
  <si>
    <t>VRLLOG</t>
  </si>
  <si>
    <t>TeamLease Services Ltd</t>
  </si>
  <si>
    <t>TEAMLEASE</t>
  </si>
  <si>
    <t>Patel Engineering Ltd</t>
  </si>
  <si>
    <t>PATELENG</t>
  </si>
  <si>
    <t>J Kumar Infraprojects Ltd</t>
  </si>
  <si>
    <t>JKIL</t>
  </si>
  <si>
    <t>Healthcare Global Enterprises Ltd</t>
  </si>
  <si>
    <t>HCG</t>
  </si>
  <si>
    <t>Restaurant Brands Asia Ltd</t>
  </si>
  <si>
    <t>RBA</t>
  </si>
  <si>
    <t>SG Mart Ltd</t>
  </si>
  <si>
    <t>SGMART</t>
  </si>
  <si>
    <t>Gulf Oil Lubricants India Ltd</t>
  </si>
  <si>
    <t>GULFOILLUB</t>
  </si>
  <si>
    <t>GHCL Ltd</t>
  </si>
  <si>
    <t>GHCL</t>
  </si>
  <si>
    <t>Sanghvi Movers Ltd</t>
  </si>
  <si>
    <t>SANGHVIMOV</t>
  </si>
  <si>
    <t>Shilpa Medicare Ltd</t>
  </si>
  <si>
    <t>SHILPAMED</t>
  </si>
  <si>
    <t>Orient Electric Ltd</t>
  </si>
  <si>
    <t>ORIENTELEC</t>
  </si>
  <si>
    <t>Wonderla Holidays Ltd</t>
  </si>
  <si>
    <t>WONDERLA</t>
  </si>
  <si>
    <t>Theme Parks &amp; Gaming</t>
  </si>
  <si>
    <t>MAS Financial Services Ltd</t>
  </si>
  <si>
    <t>MASFIN</t>
  </si>
  <si>
    <t>Spicejet Ltd</t>
  </si>
  <si>
    <t>SPICEJET</t>
  </si>
  <si>
    <t>Protean eGov Technologies Ltd</t>
  </si>
  <si>
    <t>PROTEAN</t>
  </si>
  <si>
    <t>Kovai Medical Center and Hospital Ltd</t>
  </si>
  <si>
    <t>KOVAI</t>
  </si>
  <si>
    <t>Nazara Technologies Ltd</t>
  </si>
  <si>
    <t>NAZARA</t>
  </si>
  <si>
    <t>Sharda Motor Industries Ltd</t>
  </si>
  <si>
    <t>SHARDAMOTR</t>
  </si>
  <si>
    <t>Insolation Energy Ltd</t>
  </si>
  <si>
    <t>INA</t>
  </si>
  <si>
    <t>Fusion Micro Finance Ltd</t>
  </si>
  <si>
    <t>FUSION</t>
  </si>
  <si>
    <t>Jayaswal Neco Industries Ltd</t>
  </si>
  <si>
    <t>JAYNECOIND</t>
  </si>
  <si>
    <t>Banco Products (India) Ltd</t>
  </si>
  <si>
    <t>BANCOINDIA</t>
  </si>
  <si>
    <t>Aditya Vision Ltd</t>
  </si>
  <si>
    <t>AVL</t>
  </si>
  <si>
    <t>Retail - Speciality</t>
  </si>
  <si>
    <t>Heidelbergcement India Ltd</t>
  </si>
  <si>
    <t>HEIDELBERG</t>
  </si>
  <si>
    <t>Aarti Drugs Ltd</t>
  </si>
  <si>
    <t>AARTIDRUGS</t>
  </si>
  <si>
    <t>Lux Industries Ltd</t>
  </si>
  <si>
    <t>LUXIND</t>
  </si>
  <si>
    <t>Fedbank Financial Services Ltd</t>
  </si>
  <si>
    <t>FEDFINA</t>
  </si>
  <si>
    <t>Tinplate Company of India Ltd</t>
  </si>
  <si>
    <t>TINPLATE</t>
  </si>
  <si>
    <t>Imagicaaworld Entertainment Ltd</t>
  </si>
  <si>
    <t>IMAGICAA</t>
  </si>
  <si>
    <t>V-mart Retail Ltd</t>
  </si>
  <si>
    <t>VMART</t>
  </si>
  <si>
    <t>Nippon India ETF Nifty 50 BeES</t>
  </si>
  <si>
    <t>NIFTYBEES</t>
  </si>
  <si>
    <t>Entero Healthcare Solutions Ltd</t>
  </si>
  <si>
    <t>ENTERO</t>
  </si>
  <si>
    <t>Tilaknagar Industries Ltd</t>
  </si>
  <si>
    <t>TI</t>
  </si>
  <si>
    <t>AGI Greenpac Ltd</t>
  </si>
  <si>
    <t>AGI</t>
  </si>
  <si>
    <t>Ami Organics Ltd</t>
  </si>
  <si>
    <t>AMIORG</t>
  </si>
  <si>
    <t>Harsha Engineers International Ltd</t>
  </si>
  <si>
    <t>HARSHA</t>
  </si>
  <si>
    <t>Orient Cement Ltd</t>
  </si>
  <si>
    <t>ORIENTCEM</t>
  </si>
  <si>
    <t>Kaveri Seed Company Ltd</t>
  </si>
  <si>
    <t>KSCL</t>
  </si>
  <si>
    <t>Seeds</t>
  </si>
  <si>
    <t>Oriana Power Ltd</t>
  </si>
  <si>
    <t>ORIANA</t>
  </si>
  <si>
    <t>Pilani Investment And Industries Corporation Ltd</t>
  </si>
  <si>
    <t>PILANIINVS</t>
  </si>
  <si>
    <t>Venus Pipes and Tubes Ltd</t>
  </si>
  <si>
    <t>VENUSPIPES</t>
  </si>
  <si>
    <t>Privi Speciality Chemicals Ltd</t>
  </si>
  <si>
    <t>PRIVISCL</t>
  </si>
  <si>
    <t>Shanthi Gears Ltd</t>
  </si>
  <si>
    <t>SHANTIGEAR</t>
  </si>
  <si>
    <t>Samhi Hotels Ltd</t>
  </si>
  <si>
    <t>SAMHI</t>
  </si>
  <si>
    <t>Nocil Ltd</t>
  </si>
  <si>
    <t>NOCIL</t>
  </si>
  <si>
    <t>Cartrade Tech Ltd</t>
  </si>
  <si>
    <t>CARTRADE</t>
  </si>
  <si>
    <t>Lloyds Enterprises Ltd</t>
  </si>
  <si>
    <t>LLOYDSENT</t>
  </si>
  <si>
    <t>Jain Irrigation Systems Ltd</t>
  </si>
  <si>
    <t>JISLJALEQS</t>
  </si>
  <si>
    <t>Agricultural &amp; Farm Machinery</t>
  </si>
  <si>
    <t>Sula Vineyards Ltd</t>
  </si>
  <si>
    <t>SULA</t>
  </si>
  <si>
    <t>Black Box Ltd</t>
  </si>
  <si>
    <t>BBOX</t>
  </si>
  <si>
    <t>Kewal Kiran Clothing Ltd</t>
  </si>
  <si>
    <t>KKCL</t>
  </si>
  <si>
    <t>Fineotex Chemical Ltd</t>
  </si>
  <si>
    <t>FCL</t>
  </si>
  <si>
    <t>Advanced Enzyme Technologies Ltd</t>
  </si>
  <si>
    <t>ADVENZYMES</t>
  </si>
  <si>
    <t>West Coast Paper Mills Ltd</t>
  </si>
  <si>
    <t>WSTCSTPAPR</t>
  </si>
  <si>
    <t>Bajaj Hindusthan Sugar Ltd</t>
  </si>
  <si>
    <t>BAJAJHIND</t>
  </si>
  <si>
    <t>JTEKT India Ltd</t>
  </si>
  <si>
    <t>JTEKTINDIA</t>
  </si>
  <si>
    <t>WPIL Ltd</t>
  </si>
  <si>
    <t>WPIL</t>
  </si>
  <si>
    <t>Gopal Snacks Ltd</t>
  </si>
  <si>
    <t>GOPAL</t>
  </si>
  <si>
    <t>Sunflag Iron and Steel Co Ltd</t>
  </si>
  <si>
    <t>SUNFLAG</t>
  </si>
  <si>
    <t>GMR Power and Urban Infra Ltd</t>
  </si>
  <si>
    <t>GMRP&amp;UI</t>
  </si>
  <si>
    <t>Shrem InvIT</t>
  </si>
  <si>
    <t>SHREMINVIT</t>
  </si>
  <si>
    <t>Subros Ltd</t>
  </si>
  <si>
    <t>SUBROS</t>
  </si>
  <si>
    <t>DCB Bank Ltd</t>
  </si>
  <si>
    <t>DCBBANK</t>
  </si>
  <si>
    <t>Johnson Controls-Hitachi Air Conditioning India Ltd</t>
  </si>
  <si>
    <t>JCHAC</t>
  </si>
  <si>
    <t>Borosil Ltd</t>
  </si>
  <si>
    <t>BOROLTD</t>
  </si>
  <si>
    <t>Inox Green Energy Services Ltd</t>
  </si>
  <si>
    <t>INOXGREEN</t>
  </si>
  <si>
    <t>Shilchar Technologies Ltd</t>
  </si>
  <si>
    <t>SHILCTECH</t>
  </si>
  <si>
    <t>LG Balakrishnan &amp; Bros Ltd</t>
  </si>
  <si>
    <t>LGBBROSLTD</t>
  </si>
  <si>
    <t>Indian Metals and Ferro Alloys Ltd</t>
  </si>
  <si>
    <t>IMFA</t>
  </si>
  <si>
    <t>Grauer And Weil (India) Ltd</t>
  </si>
  <si>
    <t>GRAUWEIL</t>
  </si>
  <si>
    <t>Kolte-Patil Developers Ltd</t>
  </si>
  <si>
    <t>KOLTEPATIL</t>
  </si>
  <si>
    <t>Unichem Laboratories Ltd</t>
  </si>
  <si>
    <t>UNICHEMLAB</t>
  </si>
  <si>
    <t>TCI Express Ltd</t>
  </si>
  <si>
    <t>TCIEXP</t>
  </si>
  <si>
    <t>Jaiprakash Associates Ltd</t>
  </si>
  <si>
    <t>JPASSOCIAT</t>
  </si>
  <si>
    <t>Bondada Engineering Ltd</t>
  </si>
  <si>
    <t>BONDADA</t>
  </si>
  <si>
    <t>Nirlon Ltd</t>
  </si>
  <si>
    <t>NIRLON</t>
  </si>
  <si>
    <t>Zaggle Prepaid Ocean Services Ltd</t>
  </si>
  <si>
    <t>ZAGGLE</t>
  </si>
  <si>
    <t>Bharat Rasayan Ltd</t>
  </si>
  <si>
    <t>BHARATRAS</t>
  </si>
  <si>
    <t>Apeejay Surrendra Park Hotels Ltd</t>
  </si>
  <si>
    <t>PARKHOTELS</t>
  </si>
  <si>
    <t>Rossari Biotech Ltd</t>
  </si>
  <si>
    <t>ROSSARI</t>
  </si>
  <si>
    <t>JTL Industries Ltd</t>
  </si>
  <si>
    <t>JTLIND</t>
  </si>
  <si>
    <t>Hinduja Global Solutions Ltd</t>
  </si>
  <si>
    <t>HGS</t>
  </si>
  <si>
    <t>Neogen Chemicals Ltd</t>
  </si>
  <si>
    <t>NEOGEN</t>
  </si>
  <si>
    <t>Garware Hi-Tech Films Ltd</t>
  </si>
  <si>
    <t>GRWRHITECH</t>
  </si>
  <si>
    <t>Hathway Cable and Datacom Ltd</t>
  </si>
  <si>
    <t>HATHWAY</t>
  </si>
  <si>
    <t>Cable &amp; D2H</t>
  </si>
  <si>
    <t>Kalyani Steels Ltd</t>
  </si>
  <si>
    <t>KSL</t>
  </si>
  <si>
    <t>Greenpanel Industries Ltd</t>
  </si>
  <si>
    <t>GREENPANEL</t>
  </si>
  <si>
    <t>Muthoot Microfin Ltd</t>
  </si>
  <si>
    <t>MUTHOOTMF</t>
  </si>
  <si>
    <t>Microfinancing</t>
  </si>
  <si>
    <t>IRB InvIT Fund</t>
  </si>
  <si>
    <t>IRBINVIT</t>
  </si>
  <si>
    <t>Bombay Dyeing and Mfg Co Ltd</t>
  </si>
  <si>
    <t>BOMDYEING</t>
  </si>
  <si>
    <t>Motilal Oswal NASDAQ 100 ETF</t>
  </si>
  <si>
    <t>MON100</t>
  </si>
  <si>
    <t>JNK India Ltd</t>
  </si>
  <si>
    <t>JNKINDIA</t>
  </si>
  <si>
    <t>DCX Systems Ltd</t>
  </si>
  <si>
    <t>DCXINDIA</t>
  </si>
  <si>
    <t>Sharda Cropchem Ltd</t>
  </si>
  <si>
    <t>SHARDACROP</t>
  </si>
  <si>
    <t>Veritas (India) Ltd</t>
  </si>
  <si>
    <t>VERITAS</t>
  </si>
  <si>
    <t>Nucleus Software Exports Ltd</t>
  </si>
  <si>
    <t>NUCLEUS</t>
  </si>
  <si>
    <t>Yatharth Hospital &amp; Trauma Care Services Ltd</t>
  </si>
  <si>
    <t>YATHARTH</t>
  </si>
  <si>
    <t>Salasar Techno Engineering Ltd</t>
  </si>
  <si>
    <t>SALASAR</t>
  </si>
  <si>
    <t>Hikal Ltd</t>
  </si>
  <si>
    <t>HIKAL</t>
  </si>
  <si>
    <t>Maithan Alloys Ltd</t>
  </si>
  <si>
    <t>MAITHANALL</t>
  </si>
  <si>
    <t>Cigniti Technologies Ltd</t>
  </si>
  <si>
    <t>CIGNITITEC</t>
  </si>
  <si>
    <t>BF Utilities Ltd</t>
  </si>
  <si>
    <t>BFUTILITIE</t>
  </si>
  <si>
    <t>Ashiana Housing Ltd</t>
  </si>
  <si>
    <t>ASHIANA</t>
  </si>
  <si>
    <t>Steel Strips Wheels Ltd</t>
  </si>
  <si>
    <t>SSWL</t>
  </si>
  <si>
    <t>La Opala R G Ltd</t>
  </si>
  <si>
    <t>LAOPALA</t>
  </si>
  <si>
    <t>Vadilal Industries Ltd</t>
  </si>
  <si>
    <t>VADILALIND</t>
  </si>
  <si>
    <t>Orissa Minerals Development Company Ltd</t>
  </si>
  <si>
    <t>ORISSAMINE</t>
  </si>
  <si>
    <t>Gensol Engineering Ltd</t>
  </si>
  <si>
    <t>GENSOL</t>
  </si>
  <si>
    <t>Savita Oil Technologies Ltd</t>
  </si>
  <si>
    <t>SOTL</t>
  </si>
  <si>
    <t>Navneet Education Ltd</t>
  </si>
  <si>
    <t>NAVNETEDUL</t>
  </si>
  <si>
    <t>Anup Engineering Ltd</t>
  </si>
  <si>
    <t>ANUP</t>
  </si>
  <si>
    <t>Medi Assist Healthcare Services Ltd</t>
  </si>
  <si>
    <t>MEDIASSIST</t>
  </si>
  <si>
    <t>ISMT Ltd</t>
  </si>
  <si>
    <t>ISMTLTD</t>
  </si>
  <si>
    <t>Sindhu Trade Links Ltd</t>
  </si>
  <si>
    <t>SINDHUTRAD</t>
  </si>
  <si>
    <t>Thangamayil Jewellery Ltd</t>
  </si>
  <si>
    <t>THANGAMAYL</t>
  </si>
  <si>
    <t>Ramky Infrastructure Ltd</t>
  </si>
  <si>
    <t>RAMKY</t>
  </si>
  <si>
    <t>Dolphin Offshore Enterprises (India) Ltd</t>
  </si>
  <si>
    <t>DOLPHIN</t>
  </si>
  <si>
    <t>Oil &amp; Gas - Equipment &amp; Services</t>
  </si>
  <si>
    <t>Bajaj Consumer Care Ltd</t>
  </si>
  <si>
    <t>BAJAJCON</t>
  </si>
  <si>
    <t>Skipper Ltd</t>
  </si>
  <si>
    <t>SKIPPER</t>
  </si>
  <si>
    <t>Sandhar Technologies Ltd</t>
  </si>
  <si>
    <t>SANDHAR</t>
  </si>
  <si>
    <t>NRB Bearings Ltd</t>
  </si>
  <si>
    <t>NRBBEARING</t>
  </si>
  <si>
    <t>Manorama Industries Ltd</t>
  </si>
  <si>
    <t>MANORAMA</t>
  </si>
  <si>
    <t>Datamatics Global Services Ltd</t>
  </si>
  <si>
    <t>DATAMATICS</t>
  </si>
  <si>
    <t>Paras Defence and Space Technologies Ltd</t>
  </si>
  <si>
    <t>PARAS</t>
  </si>
  <si>
    <t>Hawkins Cookers Ltd</t>
  </si>
  <si>
    <t>HAWKINCOOK</t>
  </si>
  <si>
    <t>Heritage Foods Ltd</t>
  </si>
  <si>
    <t>HERITGFOOD</t>
  </si>
  <si>
    <t>Thyrocare Technologies Ltd</t>
  </si>
  <si>
    <t>THYROCARE</t>
  </si>
  <si>
    <t>Apollo Micro Systems Ltd</t>
  </si>
  <si>
    <t>APOLLO</t>
  </si>
  <si>
    <t>Gufic Biosciences Ltd</t>
  </si>
  <si>
    <t>GUFICBIO</t>
  </si>
  <si>
    <t>Styrenix Performance Materials Ltd</t>
  </si>
  <si>
    <t>STYRENIX</t>
  </si>
  <si>
    <t>Lumax AutoTechnologies Ltd</t>
  </si>
  <si>
    <t>LUMAXTECH</t>
  </si>
  <si>
    <t>SML Isuzu Ltd</t>
  </si>
  <si>
    <t>SMLISUZU</t>
  </si>
  <si>
    <t>Dollar Industries Ltd</t>
  </si>
  <si>
    <t>DOLLAR</t>
  </si>
  <si>
    <t>Ashapura Minechem Ltd</t>
  </si>
  <si>
    <t>ASHAPURMIN</t>
  </si>
  <si>
    <t>Fiem Industries Ltd</t>
  </si>
  <si>
    <t>FIEMIND</t>
  </si>
  <si>
    <t>Shipping Corporation of India Land and Assets Ltd</t>
  </si>
  <si>
    <t>SCILAL</t>
  </si>
  <si>
    <t>Exicom Tele-Systems Ltd</t>
  </si>
  <si>
    <t>EXICOM</t>
  </si>
  <si>
    <t>TVS Srichakra Ltd</t>
  </si>
  <si>
    <t>TVSSRICHAK</t>
  </si>
  <si>
    <t>CARE Ratings Ltd</t>
  </si>
  <si>
    <t>CARERATING</t>
  </si>
  <si>
    <t>Greenply Industries Ltd</t>
  </si>
  <si>
    <t>GREENPLY</t>
  </si>
  <si>
    <t>TCNS Clothing Co Ltd</t>
  </si>
  <si>
    <t>TCNSBRANDS</t>
  </si>
  <si>
    <t>Max Ventures and Industries Ltd</t>
  </si>
  <si>
    <t>MAXVIL</t>
  </si>
  <si>
    <t>Mahindra Logistics Ltd</t>
  </si>
  <si>
    <t>MAHLOG</t>
  </si>
  <si>
    <t>Avalon Technologies Ltd</t>
  </si>
  <si>
    <t>AVALON</t>
  </si>
  <si>
    <t>Tide Water Oil Co India Ltd</t>
  </si>
  <si>
    <t>TIDEWATER</t>
  </si>
  <si>
    <t>Uflex Ltd</t>
  </si>
  <si>
    <t>UFLEX</t>
  </si>
  <si>
    <t>KDDL Ltd</t>
  </si>
  <si>
    <t>KDDL</t>
  </si>
  <si>
    <t>Dish TV India Ltd</t>
  </si>
  <si>
    <t>DISHTV</t>
  </si>
  <si>
    <t>Repco Home Finance Ltd</t>
  </si>
  <si>
    <t>REPCOHOME</t>
  </si>
  <si>
    <t>Delta Corp Ltd</t>
  </si>
  <si>
    <t>DELTACORP</t>
  </si>
  <si>
    <t>Sundaram Clayton Ltd</t>
  </si>
  <si>
    <t>SUNCLAY</t>
  </si>
  <si>
    <t>Flair Writing Industries Ltd</t>
  </si>
  <si>
    <t>FLAIR</t>
  </si>
  <si>
    <t>IndoStar Capital Finance Ltd</t>
  </si>
  <si>
    <t>INDOSTAR</t>
  </si>
  <si>
    <t>Bajel Projects Ltd</t>
  </si>
  <si>
    <t>BAJEL</t>
  </si>
  <si>
    <t>Electric Utilities</t>
  </si>
  <si>
    <t>Vertoz Advertising Ltd</t>
  </si>
  <si>
    <t>VERTOZ</t>
  </si>
  <si>
    <t>Shaily Engineering Plastics Ltd</t>
  </si>
  <si>
    <t>SHAILY</t>
  </si>
  <si>
    <t>Dalmia Bharat Sugar and Industries Ltd</t>
  </si>
  <si>
    <t>DALMIASUG</t>
  </si>
  <si>
    <t>Bannari Amman Sugars Ltd</t>
  </si>
  <si>
    <t>BANARISUG</t>
  </si>
  <si>
    <t>Ddev Plastiks Industries Ltd</t>
  </si>
  <si>
    <t>DDEVPLASTIK</t>
  </si>
  <si>
    <t>Balu Forge Industries Ltd</t>
  </si>
  <si>
    <t>BALUFORGE</t>
  </si>
  <si>
    <t>Swaraj Engines Ltd</t>
  </si>
  <si>
    <t>SWARAJENG</t>
  </si>
  <si>
    <t>Thejo Engineering Ltd</t>
  </si>
  <si>
    <t>THEJO</t>
  </si>
  <si>
    <t>Prakash Industries Ltd</t>
  </si>
  <si>
    <t>PRAKASH</t>
  </si>
  <si>
    <t>Greaves Cotton Ltd</t>
  </si>
  <si>
    <t>GREAVESCOT</t>
  </si>
  <si>
    <t>ideaForge Technology Ltd</t>
  </si>
  <si>
    <t>IDEAFORGE</t>
  </si>
  <si>
    <t>Jash Engineering Ltd</t>
  </si>
  <si>
    <t>JASH</t>
  </si>
  <si>
    <t>Arvind Smartspaces Ltd</t>
  </si>
  <si>
    <t>ARVSMART</t>
  </si>
  <si>
    <t>Fischer Medical Ventures Ltd</t>
  </si>
  <si>
    <t>FISCHER</t>
  </si>
  <si>
    <t>Automotive Axles Ltd</t>
  </si>
  <si>
    <t>AUTOAXLES</t>
  </si>
  <si>
    <t>Landmark Cars Ltd</t>
  </si>
  <si>
    <t>LANDMARK</t>
  </si>
  <si>
    <t>Shalby Ltd</t>
  </si>
  <si>
    <t>SHALBY</t>
  </si>
  <si>
    <t>Prime Focus Ltd</t>
  </si>
  <si>
    <t>PFOCUS</t>
  </si>
  <si>
    <t>Animation</t>
  </si>
  <si>
    <t>Dishman Carbogen Amcis Ltd</t>
  </si>
  <si>
    <t>DCAL</t>
  </si>
  <si>
    <t>Somany Ceramics Ltd</t>
  </si>
  <si>
    <t>SOMANYCERA</t>
  </si>
  <si>
    <t>Rajratan Global Wire Ltd</t>
  </si>
  <si>
    <t>RAJRATAN</t>
  </si>
  <si>
    <t>Supriya Lifescience Ltd</t>
  </si>
  <si>
    <t>SUPRIYA</t>
  </si>
  <si>
    <t>HLE Glascoat Ltd</t>
  </si>
  <si>
    <t>HLEGLAS</t>
  </si>
  <si>
    <t>Jeena Sikho Lifecare Ltd</t>
  </si>
  <si>
    <t>JSLL</t>
  </si>
  <si>
    <t>KP Green Engineering Ltd</t>
  </si>
  <si>
    <t>KPGEL</t>
  </si>
  <si>
    <t>VST Tillers Tractors Ltd</t>
  </si>
  <si>
    <t>VSTTILLERS</t>
  </si>
  <si>
    <t>Shivalik Bimetal Controls Ltd</t>
  </si>
  <si>
    <t>SBCL</t>
  </si>
  <si>
    <t>Ganesha Ecosphere Ltd</t>
  </si>
  <si>
    <t>GANECOS</t>
  </si>
  <si>
    <t>Dredging Corporation of India Ltd</t>
  </si>
  <si>
    <t>DREDGECORP</t>
  </si>
  <si>
    <t>Dredging</t>
  </si>
  <si>
    <t>D P Abhushan Ltd</t>
  </si>
  <si>
    <t>DPABHUSHAN</t>
  </si>
  <si>
    <t>Indoco Remedies Ltd</t>
  </si>
  <si>
    <t>INDOCO</t>
  </si>
  <si>
    <t>Seamec Ltd</t>
  </si>
  <si>
    <t>SEAMECLTD</t>
  </si>
  <si>
    <t>Goodluck India Ltd</t>
  </si>
  <si>
    <t>GOODLUCK</t>
  </si>
  <si>
    <t>Gujarat Themis Biosyn Ltd</t>
  </si>
  <si>
    <t>GUJTHEM</t>
  </si>
  <si>
    <t>Wendt (India) Limited</t>
  </si>
  <si>
    <t>WENDT</t>
  </si>
  <si>
    <t>Sagar Cements Ltd</t>
  </si>
  <si>
    <t>SAGCEM</t>
  </si>
  <si>
    <t>Gujarat Industries Power Company Ltd</t>
  </si>
  <si>
    <t>GIPCL</t>
  </si>
  <si>
    <t>Pitti Engineering Ltd</t>
  </si>
  <si>
    <t>PITTIENG</t>
  </si>
  <si>
    <t>Hindware Home Innovation Ltd</t>
  </si>
  <si>
    <t>HINDWAREAP</t>
  </si>
  <si>
    <t>Dreamfolks Services Ltd</t>
  </si>
  <si>
    <t>DREAMFOLKS</t>
  </si>
  <si>
    <t>Goodyear India Ltd</t>
  </si>
  <si>
    <t>GOODYEAR</t>
  </si>
  <si>
    <t>Pearl Global Industries Ltd</t>
  </si>
  <si>
    <t>PGIL</t>
  </si>
  <si>
    <t>Avantel Ltd</t>
  </si>
  <si>
    <t>AVANTEL</t>
  </si>
  <si>
    <t>Confidence Petroleum India Ltd</t>
  </si>
  <si>
    <t>CONFIPET</t>
  </si>
  <si>
    <t>ESAF Small Finance Bank Limited</t>
  </si>
  <si>
    <t>ESAFSFB</t>
  </si>
  <si>
    <t>K.P. Energy Ltd</t>
  </si>
  <si>
    <t>KPEL</t>
  </si>
  <si>
    <t>Innova Captab Ltd</t>
  </si>
  <si>
    <t>INNOVACAP</t>
  </si>
  <si>
    <t>India Pesticides Ltd</t>
  </si>
  <si>
    <t>IPL</t>
  </si>
  <si>
    <t>Nilkamal Ltd</t>
  </si>
  <si>
    <t>NILKAMAL</t>
  </si>
  <si>
    <t>S H Kelkar and Company Ltd</t>
  </si>
  <si>
    <t>SHK</t>
  </si>
  <si>
    <t>Unitech Ltd</t>
  </si>
  <si>
    <t>UNITECH</t>
  </si>
  <si>
    <t>Apollo Pipes Ltd</t>
  </si>
  <si>
    <t>APOLLOPIPE</t>
  </si>
  <si>
    <t>Network People Services Technologies Ltd</t>
  </si>
  <si>
    <t>NPST</t>
  </si>
  <si>
    <t>Cupid Ltd</t>
  </si>
  <si>
    <t>CUPID</t>
  </si>
  <si>
    <t>Novartis India Ltd</t>
  </si>
  <si>
    <t>NOVARTIND</t>
  </si>
  <si>
    <t>Stylam Industries Ltd</t>
  </si>
  <si>
    <t>STYLAMIND</t>
  </si>
  <si>
    <t>Premier Explosives Ltd</t>
  </si>
  <si>
    <t>PREMEXPLN</t>
  </si>
  <si>
    <t>Tasty Bite Eatables Ltd</t>
  </si>
  <si>
    <t>TASTYBITE</t>
  </si>
  <si>
    <t>SeQuent Scientific Ltd</t>
  </si>
  <si>
    <t>SEQUENT</t>
  </si>
  <si>
    <t>MM Forgings Ltd</t>
  </si>
  <si>
    <t>MMFL</t>
  </si>
  <si>
    <t>HPL Electric &amp; Power Ltd</t>
  </si>
  <si>
    <t>HPL</t>
  </si>
  <si>
    <t>PTC India Financial Services Ltd</t>
  </si>
  <si>
    <t>PFS</t>
  </si>
  <si>
    <t>HMA Agro Industries Ltd</t>
  </si>
  <si>
    <t>HMAAGRO</t>
  </si>
  <si>
    <t>Saksoft Ltd</t>
  </si>
  <si>
    <t>SAKSOFT</t>
  </si>
  <si>
    <t>Dhani Services Ltd</t>
  </si>
  <si>
    <t>DHANI</t>
  </si>
  <si>
    <t>Mold-Tek Packaging Ltd</t>
  </si>
  <si>
    <t>MOLDTKPAC</t>
  </si>
  <si>
    <t>Polyplex Corp Ltd</t>
  </si>
  <si>
    <t>POLYPLEX</t>
  </si>
  <si>
    <t>Lumax Industries Ltd</t>
  </si>
  <si>
    <t>LUMAXIND</t>
  </si>
  <si>
    <t>Vindhya Telelinks Ltd</t>
  </si>
  <si>
    <t>VINDHYATEL</t>
  </si>
  <si>
    <t>Vardhman Special Steels Ltd</t>
  </si>
  <si>
    <t>VSSL</t>
  </si>
  <si>
    <t>Alembic Ltd</t>
  </si>
  <si>
    <t>ALEMBICLTD</t>
  </si>
  <si>
    <t>PSP Projects Ltd</t>
  </si>
  <si>
    <t>PSPPROJECT</t>
  </si>
  <si>
    <t>Thirumalai Chemicals Ltd</t>
  </si>
  <si>
    <t>TIRUMALCHM</t>
  </si>
  <si>
    <t>SBI Gold ETF</t>
  </si>
  <si>
    <t>SETFGOLD</t>
  </si>
  <si>
    <t>Spectrum Electrical Industries Ltd</t>
  </si>
  <si>
    <t>SPECTRUM</t>
  </si>
  <si>
    <t>MPS Ltd</t>
  </si>
  <si>
    <t>MPSLTD</t>
  </si>
  <si>
    <t>EMS Ltd</t>
  </si>
  <si>
    <t>EMSLIMITED</t>
  </si>
  <si>
    <t>SEPC Ltd</t>
  </si>
  <si>
    <t>SEPC</t>
  </si>
  <si>
    <t>Moschip Technologies Ltd</t>
  </si>
  <si>
    <t>MOSCHIP</t>
  </si>
  <si>
    <t>Honda India Power Products Ltd</t>
  </si>
  <si>
    <t>HONDAPOWER</t>
  </si>
  <si>
    <t>Venky's (India) Ltd</t>
  </si>
  <si>
    <t>VENKEYS</t>
  </si>
  <si>
    <t>Websol Energy System Ltd</t>
  </si>
  <si>
    <t>WEBELSOLAR</t>
  </si>
  <si>
    <t>Capacite Infraprojects Ltd</t>
  </si>
  <si>
    <t>CAPACITE</t>
  </si>
  <si>
    <t>Nippon India ETF Nifty 1D Rate Liquid BeES</t>
  </si>
  <si>
    <t>LIQUIDBEES</t>
  </si>
  <si>
    <t>Ugro Capital Ltd</t>
  </si>
  <si>
    <t>UGROCAP</t>
  </si>
  <si>
    <t>Tatva Chintan Pharma Chem Ltd</t>
  </si>
  <si>
    <t>TATVA</t>
  </si>
  <si>
    <t>Sai Silks (Kalamandir) Ltd</t>
  </si>
  <si>
    <t>KALAMANDIR</t>
  </si>
  <si>
    <t>DEN Networks Ltd</t>
  </si>
  <si>
    <t>DEN</t>
  </si>
  <si>
    <t>Dolat Algotech Ltd</t>
  </si>
  <si>
    <t>DOLATALGO</t>
  </si>
  <si>
    <t>Hindustan Oil Exploration Company Ltd</t>
  </si>
  <si>
    <t>HINDOILEXP</t>
  </si>
  <si>
    <t>Vakrangee Limited</t>
  </si>
  <si>
    <t>VAKRANGEE</t>
  </si>
  <si>
    <t>Oriental Hotels Ltd</t>
  </si>
  <si>
    <t>ORIENTHOT</t>
  </si>
  <si>
    <t>Morepen Laboratories Ltd</t>
  </si>
  <si>
    <t>MOREPENLAB</t>
  </si>
  <si>
    <t>Divgi TorqTransfer Systems Ltd</t>
  </si>
  <si>
    <t>DIVGIITTS</t>
  </si>
  <si>
    <t>Ajmera Realty &amp; Infra India Ltd</t>
  </si>
  <si>
    <t>AJMERA</t>
  </si>
  <si>
    <t>Satin Creditcare Network Ltd</t>
  </si>
  <si>
    <t>SATIN</t>
  </si>
  <si>
    <t>Mangalam Cement Ltd</t>
  </si>
  <si>
    <t>MANGLMCEM</t>
  </si>
  <si>
    <t>SG Finserve Ltd</t>
  </si>
  <si>
    <t>SGFIN</t>
  </si>
  <si>
    <t>Geojit Financial Services Ltd</t>
  </si>
  <si>
    <t>GEOJITFSL</t>
  </si>
  <si>
    <t>India Glycols Ltd</t>
  </si>
  <si>
    <t>INDIAGLYCO</t>
  </si>
  <si>
    <t>Paramount Communications Ltd</t>
  </si>
  <si>
    <t>PARACABLES</t>
  </si>
  <si>
    <t>BLS E-Services Ltd</t>
  </si>
  <si>
    <t>BLSE</t>
  </si>
  <si>
    <t>RPG Life Sciences Limited</t>
  </si>
  <si>
    <t>RPGLIFE</t>
  </si>
  <si>
    <t>Quick Heal Technologies Ltd</t>
  </si>
  <si>
    <t>QUICKHEAL</t>
  </si>
  <si>
    <t>Sanghi Industries Ltd</t>
  </si>
  <si>
    <t>SANGHIIND</t>
  </si>
  <si>
    <t>Accelya Solutions India Ltd</t>
  </si>
  <si>
    <t>ACCELYA</t>
  </si>
  <si>
    <t>Eveready Industries India Ltd</t>
  </si>
  <si>
    <t>EVEREADY</t>
  </si>
  <si>
    <t>ADF Foods Ltd</t>
  </si>
  <si>
    <t>ADFFOODS</t>
  </si>
  <si>
    <t>TAJ GVK Hotels and Resorts Ltd</t>
  </si>
  <si>
    <t>TAJGVK</t>
  </si>
  <si>
    <t>Foseco India Ltd</t>
  </si>
  <si>
    <t>FOSECOIND</t>
  </si>
  <si>
    <t>DISA India Ltd</t>
  </si>
  <si>
    <t>DISAQ</t>
  </si>
  <si>
    <t>Mahanagar Telephone Nigam Ltd</t>
  </si>
  <si>
    <t>MTNL</t>
  </si>
  <si>
    <t>Bhansali Engg Polymers Ltd</t>
  </si>
  <si>
    <t>BEPL</t>
  </si>
  <si>
    <t>Uniparts India Ltd</t>
  </si>
  <si>
    <t>UNIPARTS</t>
  </si>
  <si>
    <t>Artemis Medicare Services Ltd</t>
  </si>
  <si>
    <t>ARTEMISMED</t>
  </si>
  <si>
    <t>Kingfa Science and Technology (India) Ltd</t>
  </si>
  <si>
    <t>KINGFA</t>
  </si>
  <si>
    <t>Sigachi Industries Ltd</t>
  </si>
  <si>
    <t>SIGACHI</t>
  </si>
  <si>
    <t>Ge Power India Ltd</t>
  </si>
  <si>
    <t>GEPIL</t>
  </si>
  <si>
    <t>Man Industries (India) Ltd</t>
  </si>
  <si>
    <t>MANINDS</t>
  </si>
  <si>
    <t>Mayur Uniquoters Ltd</t>
  </si>
  <si>
    <t>MAYURUNIQ</t>
  </si>
  <si>
    <t>KCP Ltd</t>
  </si>
  <si>
    <t>KCP</t>
  </si>
  <si>
    <t>Huhtamaki India Ltd</t>
  </si>
  <si>
    <t>HUHTAMAKI</t>
  </si>
  <si>
    <t>Precision Wires India Ltd</t>
  </si>
  <si>
    <t>PRECWIRE</t>
  </si>
  <si>
    <t>Sasken Technologies Ltd</t>
  </si>
  <si>
    <t>SASKEN</t>
  </si>
  <si>
    <t>Fino Payments Bank Ltd</t>
  </si>
  <si>
    <t>FINOPB</t>
  </si>
  <si>
    <t>Vidhi Specialty Food Ingredients Ltd</t>
  </si>
  <si>
    <t>VIDHIING</t>
  </si>
  <si>
    <t>Bhagiradha Chemicals and Industries Ltd</t>
  </si>
  <si>
    <t>BHAGCHEM</t>
  </si>
  <si>
    <t>Carysil Ltd</t>
  </si>
  <si>
    <t>CARYSIL</t>
  </si>
  <si>
    <t>Optiemus Infracom Ltd</t>
  </si>
  <si>
    <t>OPTIEMUS</t>
  </si>
  <si>
    <t>Mukand Ltd</t>
  </si>
  <si>
    <t>MUKANDLTD</t>
  </si>
  <si>
    <t>Praveg Ltd</t>
  </si>
  <si>
    <t>PRAVEG</t>
  </si>
  <si>
    <t>PC Jeweller Ltd</t>
  </si>
  <si>
    <t>PCJEWELLER</t>
  </si>
  <si>
    <t>Globus Spirits Ltd</t>
  </si>
  <si>
    <t>GLOBUSSPR</t>
  </si>
  <si>
    <t>Jindal Poly Films Ltd</t>
  </si>
  <si>
    <t>JINDALPOLY</t>
  </si>
  <si>
    <t>Tarsons Products Ltd</t>
  </si>
  <si>
    <t>TARSONS</t>
  </si>
  <si>
    <t>Astec Lifesciences Ltd</t>
  </si>
  <si>
    <t>ASTEC</t>
  </si>
  <si>
    <t>IKIO Lighting Ltd</t>
  </si>
  <si>
    <t>IKIO</t>
  </si>
  <si>
    <t>IFGL Refractories Ltd</t>
  </si>
  <si>
    <t>IFGLEXPOR</t>
  </si>
  <si>
    <t>Indraprastha Medical Corporation Ltd</t>
  </si>
  <si>
    <t>INDRAMEDCO</t>
  </si>
  <si>
    <t>Solara Active Pharma Sciences Ltd</t>
  </si>
  <si>
    <t>SOLARA</t>
  </si>
  <si>
    <t>RPSG Ventures Ltd</t>
  </si>
  <si>
    <t>RPSGVENT</t>
  </si>
  <si>
    <t>EIH Associated Hotels Ltd</t>
  </si>
  <si>
    <t>EIHAHOTELS</t>
  </si>
  <si>
    <t>Jyoti Structures Ltd</t>
  </si>
  <si>
    <t>JYOTISTRUC</t>
  </si>
  <si>
    <t>Federal-Mogul Goetze (India) Ltd</t>
  </si>
  <si>
    <t>FMGOETZE</t>
  </si>
  <si>
    <t>Rashi Peripherals Ltd</t>
  </si>
  <si>
    <t>RPTECH</t>
  </si>
  <si>
    <t>SJS Enterprises Ltd</t>
  </si>
  <si>
    <t>SJS</t>
  </si>
  <si>
    <t>Xpro India Ltd</t>
  </si>
  <si>
    <t>XPROINDIA</t>
  </si>
  <si>
    <t>IOL Chemicals and Pharmaceuticals Ltd</t>
  </si>
  <si>
    <t>IOLCP</t>
  </si>
  <si>
    <t>Owais Metal and Mineral Processing Ltd</t>
  </si>
  <si>
    <t>OWAIS</t>
  </si>
  <si>
    <t>ICICI Prudential Nifty 50 ETF</t>
  </si>
  <si>
    <t>NIFTYIETF</t>
  </si>
  <si>
    <t>Suratwwala Business Group Ltd</t>
  </si>
  <si>
    <t>SBGLP</t>
  </si>
  <si>
    <t>Suven Life Sciences Ltd</t>
  </si>
  <si>
    <t>SUVEN</t>
  </si>
  <si>
    <t>Centum Electronics Ltd</t>
  </si>
  <si>
    <t>CENTUM</t>
  </si>
  <si>
    <t>Arman Financial Services Ltd</t>
  </si>
  <si>
    <t>ARMANFIN</t>
  </si>
  <si>
    <t>Udaipur Cement Works Ltd</t>
  </si>
  <si>
    <t>UDAICEMENT</t>
  </si>
  <si>
    <t>EFC (I) Ltd</t>
  </si>
  <si>
    <t>EFCIL</t>
  </si>
  <si>
    <t>BF Investment Ltd</t>
  </si>
  <si>
    <t>BFINVEST</t>
  </si>
  <si>
    <t>Balmer Lawrie Investments Ltd</t>
  </si>
  <si>
    <t>BLIL</t>
  </si>
  <si>
    <t>Axiscades Technologies Ltd</t>
  </si>
  <si>
    <t>AXISCADES</t>
  </si>
  <si>
    <t>Marathon Nextgen Realty Ltd</t>
  </si>
  <si>
    <t>MARATHON</t>
  </si>
  <si>
    <t>Yatra Online Ltd</t>
  </si>
  <si>
    <t>YATRA</t>
  </si>
  <si>
    <t>Bombay Super Hybrid Seeds Ltd</t>
  </si>
  <si>
    <t>BSHSL</t>
  </si>
  <si>
    <t>Parag Milk Foods Ltd</t>
  </si>
  <si>
    <t>PARAGMILK</t>
  </si>
  <si>
    <t>Madhya Bharat Agro Products Ltd</t>
  </si>
  <si>
    <t>MBAPL</t>
  </si>
  <si>
    <t>Universal Cables Ltd</t>
  </si>
  <si>
    <t>UNIVCABLES</t>
  </si>
  <si>
    <t>Andrew Yule &amp; Co Ltd</t>
  </si>
  <si>
    <t>ANDREWYU</t>
  </si>
  <si>
    <t>Genesys International Corporation Ltd</t>
  </si>
  <si>
    <t>GENESYS</t>
  </si>
  <si>
    <t>Panama Petrochem Ltd</t>
  </si>
  <si>
    <t>PANAMAPET</t>
  </si>
  <si>
    <t>JITF Infralogistics Ltd</t>
  </si>
  <si>
    <t>JITFINFRA</t>
  </si>
  <si>
    <t>Jagran Prakashan Ltd</t>
  </si>
  <si>
    <t>JAGRAN</t>
  </si>
  <si>
    <t>JISLDVREQS</t>
  </si>
  <si>
    <t>Abans Holdings Ltd</t>
  </si>
  <si>
    <t>AHL</t>
  </si>
  <si>
    <t>Suryoday Small Finance Bank Ltd</t>
  </si>
  <si>
    <t>SURYODAY</t>
  </si>
  <si>
    <t>TTK Healthcare Ltd</t>
  </si>
  <si>
    <t>TTKHLTCARE</t>
  </si>
  <si>
    <t>Apcotex Industries Ltd</t>
  </si>
  <si>
    <t>APCOTEXIND</t>
  </si>
  <si>
    <t>KKRRAFTON Developers Limited</t>
  </si>
  <si>
    <t>KDL</t>
  </si>
  <si>
    <t>Yasho Industries Ltd</t>
  </si>
  <si>
    <t>YASHO</t>
  </si>
  <si>
    <t>Gokul Agro Resources Ltd</t>
  </si>
  <si>
    <t>GOKULAGRO</t>
  </si>
  <si>
    <t>Seshasayee Paper and Boards Ltd</t>
  </si>
  <si>
    <t>SESHAPAPER</t>
  </si>
  <si>
    <t>Hi-Tech Pipes Ltd</t>
  </si>
  <si>
    <t>HITECH</t>
  </si>
  <si>
    <t>Rupa &amp; Company Ltd</t>
  </si>
  <si>
    <t>RUPA</t>
  </si>
  <si>
    <t>Andhra Paper Ltd</t>
  </si>
  <si>
    <t>ANDHRAPAP</t>
  </si>
  <si>
    <t>Orient Green Power Company Ltd</t>
  </si>
  <si>
    <t>GREENPOWER</t>
  </si>
  <si>
    <t>Meghmani Organics Ltd</t>
  </si>
  <si>
    <t>MOL</t>
  </si>
  <si>
    <t>Jindal Drilling and Industries Ltd</t>
  </si>
  <si>
    <t>JINDRILL</t>
  </si>
  <si>
    <t>Ramco Industries Ltd</t>
  </si>
  <si>
    <t>RAMCOIND</t>
  </si>
  <si>
    <t>Tanfac Industries Ltd</t>
  </si>
  <si>
    <t>TANFACIND</t>
  </si>
  <si>
    <t>Hi-Tech Gears Ltd</t>
  </si>
  <si>
    <t>HITECHGEAR</t>
  </si>
  <si>
    <t>Amrutanjan Health Care Ltd</t>
  </si>
  <si>
    <t>AMRUTANJAN</t>
  </si>
  <si>
    <t>Prataap Snacks Ltd</t>
  </si>
  <si>
    <t>DIAMONDYD</t>
  </si>
  <si>
    <t>Siyaram Silk Mills Ltd</t>
  </si>
  <si>
    <t>SIYSIL</t>
  </si>
  <si>
    <t>Vishnu Chemicals Ltd</t>
  </si>
  <si>
    <t>VISHNU</t>
  </si>
  <si>
    <t>Gandhar Oil Refinery (INDIA) Ltd</t>
  </si>
  <si>
    <t>GANDHAR</t>
  </si>
  <si>
    <t>Filatex Fashions Ltd</t>
  </si>
  <si>
    <t>FILATFASH</t>
  </si>
  <si>
    <t>Media Matrix Worldwide Ltd</t>
  </si>
  <si>
    <t>MMWL</t>
  </si>
  <si>
    <t>Welspun Specialty Solutions Ltd</t>
  </si>
  <si>
    <t>WELSPLSOL</t>
  </si>
  <si>
    <t>Irm Energy Ltd</t>
  </si>
  <si>
    <t>IRMENERGY</t>
  </si>
  <si>
    <t>Vishnu Prakash R Punglia Ltd</t>
  </si>
  <si>
    <t>VPRPL</t>
  </si>
  <si>
    <t>Peninsula Land Ltd</t>
  </si>
  <si>
    <t>PENINLAND</t>
  </si>
  <si>
    <t>Updater Services Ltd</t>
  </si>
  <si>
    <t>UDS</t>
  </si>
  <si>
    <t>Barbeque-Nation Hospitality Ltd</t>
  </si>
  <si>
    <t>BARBEQUE</t>
  </si>
  <si>
    <t>GTL Infrastructure Ltd</t>
  </si>
  <si>
    <t>GTLINFRA</t>
  </si>
  <si>
    <t>Kotak Gold Etf</t>
  </si>
  <si>
    <t>GOLD1</t>
  </si>
  <si>
    <t>Dcm Shriram Industries Ltd</t>
  </si>
  <si>
    <t>DCMSRIND</t>
  </si>
  <si>
    <t>Pennar Industries Ltd</t>
  </si>
  <si>
    <t>PENIND</t>
  </si>
  <si>
    <t>Shriram Properties Ltd</t>
  </si>
  <si>
    <t>SHRIRAMPPS</t>
  </si>
  <si>
    <t>Monarch Networth Capital Ltd</t>
  </si>
  <si>
    <t>MONARCH</t>
  </si>
  <si>
    <t>Themis Medicare Ltd</t>
  </si>
  <si>
    <t>THEMISMED</t>
  </si>
  <si>
    <t>NIBE Ltd</t>
  </si>
  <si>
    <t>NIBE</t>
  </si>
  <si>
    <t>Bharat Wire Ropes Ltd</t>
  </si>
  <si>
    <t>BHARATWIRE</t>
  </si>
  <si>
    <t>Mufin Green Finance Ltd</t>
  </si>
  <si>
    <t>MUFIN</t>
  </si>
  <si>
    <t>Kalyani Investment Company Ltd</t>
  </si>
  <si>
    <t>KICL</t>
  </si>
  <si>
    <t>GTPL Hathway Ltd</t>
  </si>
  <si>
    <t>GTPL</t>
  </si>
  <si>
    <t>Tinna Rubber and Infrastructure Ltd</t>
  </si>
  <si>
    <t>TINNARUBR</t>
  </si>
  <si>
    <t>Expleo Solutions Ltd</t>
  </si>
  <si>
    <t>EXPLEOSOL</t>
  </si>
  <si>
    <t>Brightcom Group Ltd</t>
  </si>
  <si>
    <t>BCG</t>
  </si>
  <si>
    <t>Gocl Corporation Ltd</t>
  </si>
  <si>
    <t>GOCLCORP</t>
  </si>
  <si>
    <t>Rama Steel Tubes Ltd</t>
  </si>
  <si>
    <t>RAMASTEEL</t>
  </si>
  <si>
    <t>TCPL Packaging Ltd</t>
  </si>
  <si>
    <t>TCPLPACK</t>
  </si>
  <si>
    <t>Krsnaa Diagnostics Ltd</t>
  </si>
  <si>
    <t>KRSNAA</t>
  </si>
  <si>
    <t>Everest Industries Ltd</t>
  </si>
  <si>
    <t>EVERESTIND</t>
  </si>
  <si>
    <t>Building Products - Prefab Structures</t>
  </si>
  <si>
    <t>HDFC Gold Exchange Traded Fund</t>
  </si>
  <si>
    <t>HDFCGOLD</t>
  </si>
  <si>
    <t>Sangam (India) Ltd</t>
  </si>
  <si>
    <t>SANGAMIND</t>
  </si>
  <si>
    <t>ICICI Prudential Gold ETF</t>
  </si>
  <si>
    <t>GOLDIETF</t>
  </si>
  <si>
    <t>Nippon India ETF Nifty Next 50 Junior BeES</t>
  </si>
  <si>
    <t>JUNIORBEES</t>
  </si>
  <si>
    <t>Nitin Spinners Ltd</t>
  </si>
  <si>
    <t>NITINSPIN</t>
  </si>
  <si>
    <t>Ador Welding Ltd</t>
  </si>
  <si>
    <t>ADORWELD</t>
  </si>
  <si>
    <t>PIX Transmissions Ltd</t>
  </si>
  <si>
    <t>PIXTRANS</t>
  </si>
  <si>
    <t>John Cockerill India Ltd</t>
  </si>
  <si>
    <t>COCKERILL</t>
  </si>
  <si>
    <t>Rossell India Ltd</t>
  </si>
  <si>
    <t>ROSSELLIND</t>
  </si>
  <si>
    <t>Pnb Gilts Ltd</t>
  </si>
  <si>
    <t>PNBGILTS</t>
  </si>
  <si>
    <t>Reliance Industrial Infrastructure Ltd</t>
  </si>
  <si>
    <t>RIIL</t>
  </si>
  <si>
    <t>HIL Ltd</t>
  </si>
  <si>
    <t>HIL</t>
  </si>
  <si>
    <t>Goldiam International Ltd</t>
  </si>
  <si>
    <t>GOLDIAM</t>
  </si>
  <si>
    <t>Swelect Energy Systems Ltd</t>
  </si>
  <si>
    <t>SWELECTES</t>
  </si>
  <si>
    <t>Mishtann Foods Ltd</t>
  </si>
  <si>
    <t>MISHTANN</t>
  </si>
  <si>
    <t>Deep Industries Ltd</t>
  </si>
  <si>
    <t>DEEPINDS</t>
  </si>
  <si>
    <t>Epack Durable Ltd</t>
  </si>
  <si>
    <t>EPACK</t>
  </si>
  <si>
    <t>Tamilnadu Newsprint &amp; Papers Ltd</t>
  </si>
  <si>
    <t>TNPL</t>
  </si>
  <si>
    <t>63 Moons Technologies Ltd</t>
  </si>
  <si>
    <t>63MOONS</t>
  </si>
  <si>
    <t>HLV Ltd</t>
  </si>
  <si>
    <t>HLVLTD</t>
  </si>
  <si>
    <t>Motisons Jewellers Ltd</t>
  </si>
  <si>
    <t>MOTISONS</t>
  </si>
  <si>
    <t>Apparel &amp; Accessories Retailers</t>
  </si>
  <si>
    <t>Talbros Automotive Components Ltd</t>
  </si>
  <si>
    <t>TALBROAUTO</t>
  </si>
  <si>
    <t>Rane Holdings Ltd</t>
  </si>
  <si>
    <t>RANEHOLDIN</t>
  </si>
  <si>
    <t>Alicon Castalloy Ltd</t>
  </si>
  <si>
    <t>ALICON</t>
  </si>
  <si>
    <t>Servotech Power Systems Ltd</t>
  </si>
  <si>
    <t>SERVOTECH</t>
  </si>
  <si>
    <t>Kilburn Engineering Ltd</t>
  </si>
  <si>
    <t>KLBRENG-B</t>
  </si>
  <si>
    <t>Cantabil Retail India Ltd</t>
  </si>
  <si>
    <t>CANTABIL</t>
  </si>
  <si>
    <t>Precision Camshafts Ltd</t>
  </si>
  <si>
    <t>PRECAM</t>
  </si>
  <si>
    <t>Nalwa Sons Investments Ltd</t>
  </si>
  <si>
    <t>NSIL</t>
  </si>
  <si>
    <t>Aeroflex Industries Ltd</t>
  </si>
  <si>
    <t>AEROFLEX</t>
  </si>
  <si>
    <t>Sirca Paints India Ltd</t>
  </si>
  <si>
    <t>SIRCA</t>
  </si>
  <si>
    <t>Wheels India Ltd</t>
  </si>
  <si>
    <t>WHEELS</t>
  </si>
  <si>
    <t>Rishabh Instruments Ltd</t>
  </si>
  <si>
    <t>RISHABH</t>
  </si>
  <si>
    <t>Alphalogic Techsys Ltd</t>
  </si>
  <si>
    <t>ALPHALOGIC</t>
  </si>
  <si>
    <t>GNA Axles Ltd</t>
  </si>
  <si>
    <t>GNA</t>
  </si>
  <si>
    <t>SMS Pharmaceuticals Ltd</t>
  </si>
  <si>
    <t>SMSPHARMA</t>
  </si>
  <si>
    <t>Pokarna Ltd</t>
  </si>
  <si>
    <t>POKARNA</t>
  </si>
  <si>
    <t>Bigbloc Construction Ltd</t>
  </si>
  <si>
    <t>BIGBLOC</t>
  </si>
  <si>
    <t>Indian Hume Pipe Company Ltd</t>
  </si>
  <si>
    <t>INDIANHUME</t>
  </si>
  <si>
    <t>Agro Tech Foods Ltd</t>
  </si>
  <si>
    <t>ATFL</t>
  </si>
  <si>
    <t>GVK Power &amp; Infrastructure Ltd</t>
  </si>
  <si>
    <t>GVKPIL</t>
  </si>
  <si>
    <t>Airports</t>
  </si>
  <si>
    <t>SMC Global Securities Ltd</t>
  </si>
  <si>
    <t>SMCGLOBAL</t>
  </si>
  <si>
    <t>V2 Retail Ltd</t>
  </si>
  <si>
    <t>V2RETAIL</t>
  </si>
  <si>
    <t>Oriental Rail Infrastructure Ltd</t>
  </si>
  <si>
    <t>ORIRAIL</t>
  </si>
  <si>
    <t>India Power Corporation Ltd</t>
  </si>
  <si>
    <t>DPSCLTD</t>
  </si>
  <si>
    <t>Indo Tech Transformers Ltd</t>
  </si>
  <si>
    <t>INDOTECH</t>
  </si>
  <si>
    <t>Fairchem Organics Ltd</t>
  </si>
  <si>
    <t>FAIRCHEMOR</t>
  </si>
  <si>
    <t>Omaxe Ltd</t>
  </si>
  <si>
    <t>OMAXE</t>
  </si>
  <si>
    <t>Filatex India Ltd</t>
  </si>
  <si>
    <t>FILATEX</t>
  </si>
  <si>
    <t>Suraj Estate Developers Ltd</t>
  </si>
  <si>
    <t>SURAJEST</t>
  </si>
  <si>
    <t>Real Estate Rental, Development &amp; Operations</t>
  </si>
  <si>
    <t>Waaree Technologies Ltd</t>
  </si>
  <si>
    <t>WAAREE</t>
  </si>
  <si>
    <t>Nelco Ltd</t>
  </si>
  <si>
    <t>NELCO</t>
  </si>
  <si>
    <t>Deccan Gold Mines Ltd</t>
  </si>
  <si>
    <t>DECNGOLD</t>
  </si>
  <si>
    <t>Sadhana Nitro Chem Ltd</t>
  </si>
  <si>
    <t>SADHNANIQ</t>
  </si>
  <si>
    <t>5Paisa Capital Ltd</t>
  </si>
  <si>
    <t>5PAISA</t>
  </si>
  <si>
    <t>Camlin Fine Sciences Ltd</t>
  </si>
  <si>
    <t>CAMLINFINE</t>
  </si>
  <si>
    <t>Popular Vehicles and Services Ltd</t>
  </si>
  <si>
    <t>PVSL</t>
  </si>
  <si>
    <t>Rico Auto Industries Ltd</t>
  </si>
  <si>
    <t>RICOAUTO</t>
  </si>
  <si>
    <t>Insecticides (India) Ltd</t>
  </si>
  <si>
    <t>INSECTICID</t>
  </si>
  <si>
    <t>Refex Industries Ltd</t>
  </si>
  <si>
    <t>REFEX</t>
  </si>
  <si>
    <t>Shankara Building Products Ltd</t>
  </si>
  <si>
    <t>SHANKARA</t>
  </si>
  <si>
    <t>Hariom Pipe Industries Ltd</t>
  </si>
  <si>
    <t>HARIOMPIPE</t>
  </si>
  <si>
    <t>Kiri Industries Ltd</t>
  </si>
  <si>
    <t>KIRIINDUS</t>
  </si>
  <si>
    <t>Stove Kraft Ltd</t>
  </si>
  <si>
    <t>STOVEKRAFT</t>
  </si>
  <si>
    <t>Centrum Capital Ltd</t>
  </si>
  <si>
    <t>CENTRUM</t>
  </si>
  <si>
    <t>Spright Agro Ltd</t>
  </si>
  <si>
    <t>SPRIGHT</t>
  </si>
  <si>
    <t>Alpex Solar Ltd</t>
  </si>
  <si>
    <t>ALPEXSOLAR</t>
  </si>
  <si>
    <t>Ram Ratna Wires Ltd</t>
  </si>
  <si>
    <t>RAMRAT</t>
  </si>
  <si>
    <t>Polo Queen Industrial and Fintech Ltd</t>
  </si>
  <si>
    <t>PQIF</t>
  </si>
  <si>
    <t>Jubilant Industries Ltd</t>
  </si>
  <si>
    <t>JUBLINDS</t>
  </si>
  <si>
    <t>Subex Ltd</t>
  </si>
  <si>
    <t>SUBEXLTD</t>
  </si>
  <si>
    <t>Jyoti Resins and Adhesives Ltd</t>
  </si>
  <si>
    <t>JYOTIRES</t>
  </si>
  <si>
    <t>Master Trust Ltd</t>
  </si>
  <si>
    <t>MASTERTR</t>
  </si>
  <si>
    <t>Sky Gold Ltd</t>
  </si>
  <si>
    <t>SKYGOLD</t>
  </si>
  <si>
    <t>Igarashi Motors India Ltd</t>
  </si>
  <si>
    <t>IGARASHI</t>
  </si>
  <si>
    <t>Paushak Ltd</t>
  </si>
  <si>
    <t>PAUSHAKLTD</t>
  </si>
  <si>
    <t>Raghav Productivity Enhancers Ltd</t>
  </si>
  <si>
    <t>RPEL</t>
  </si>
  <si>
    <t>TIL Ltd</t>
  </si>
  <si>
    <t>TIL</t>
  </si>
  <si>
    <t>Dynacons Systems and Solutions Ltd</t>
  </si>
  <si>
    <t>DSSL</t>
  </si>
  <si>
    <t>Yuken India Ltd</t>
  </si>
  <si>
    <t>YUKEN</t>
  </si>
  <si>
    <t>Everest Kanto Cylinder Ltd</t>
  </si>
  <si>
    <t>EKC</t>
  </si>
  <si>
    <t>Summit Securities Ltd</t>
  </si>
  <si>
    <t>SUMMITSEC</t>
  </si>
  <si>
    <t>New Delhi Television Ltd</t>
  </si>
  <si>
    <t>NDTV</t>
  </si>
  <si>
    <t>Shree Digvijay Cement Co Ltd</t>
  </si>
  <si>
    <t>SHREDIGCEM</t>
  </si>
  <si>
    <t>Hercules Hoists Ltd</t>
  </si>
  <si>
    <t>HERCULES</t>
  </si>
  <si>
    <t>Spacenet Enterprises India Ltd</t>
  </si>
  <si>
    <t>SPCENET</t>
  </si>
  <si>
    <t>DCW Ltd</t>
  </si>
  <si>
    <t>DCW</t>
  </si>
  <si>
    <t>Steel Exchange India Ltd</t>
  </si>
  <si>
    <t>STEELXIND</t>
  </si>
  <si>
    <t>Rajoo Engineers Ltd</t>
  </si>
  <si>
    <t>RAJOOENG</t>
  </si>
  <si>
    <t>India Nippon Electricals Ltd</t>
  </si>
  <si>
    <t>INDNIPPON</t>
  </si>
  <si>
    <t>Allsec Technologies Ltd</t>
  </si>
  <si>
    <t>ALLSEC</t>
  </si>
  <si>
    <t>I G Petrochemicals Ltd</t>
  </si>
  <si>
    <t>IGPL</t>
  </si>
  <si>
    <t>Madras Fertilizers Ltd</t>
  </si>
  <si>
    <t>MADRASFERT</t>
  </si>
  <si>
    <t>B L Kashyap and Sons Ltd</t>
  </si>
  <si>
    <t>BLKASHYAP</t>
  </si>
  <si>
    <t>Texmaco Infrastructure &amp; Holdings Ltd</t>
  </si>
  <si>
    <t>TEXINFRA</t>
  </si>
  <si>
    <t>Hester Biosciences Ltd</t>
  </si>
  <si>
    <t>HESTERBIO</t>
  </si>
  <si>
    <t>Blue Cloud Softech Solutions Ltd</t>
  </si>
  <si>
    <t>BLUECLOUDS</t>
  </si>
  <si>
    <t>Navkar Corporation Ltd</t>
  </si>
  <si>
    <t>NAVKARCORP</t>
  </si>
  <si>
    <t>Elpro International Ltd</t>
  </si>
  <si>
    <t>ELPROINTL</t>
  </si>
  <si>
    <t>Southern Petrochemical Industries Corporation Ltd</t>
  </si>
  <si>
    <t>SPIC</t>
  </si>
  <si>
    <t>Dr Agarwal's Eye Hospital Ltd</t>
  </si>
  <si>
    <t>DRAGARWQ</t>
  </si>
  <si>
    <t>Tourism Finance Corporation of India Ltd</t>
  </si>
  <si>
    <t>TFCILTD</t>
  </si>
  <si>
    <t>Kotak Nifty 50 ETF</t>
  </si>
  <si>
    <t>NIFTY1</t>
  </si>
  <si>
    <t>S.P.Apparels Ltd</t>
  </si>
  <si>
    <t>SPAL</t>
  </si>
  <si>
    <t>Capital Small Finance Bank Ltd</t>
  </si>
  <si>
    <t>CAPITALSFB</t>
  </si>
  <si>
    <t>Atul Auto Ltd</t>
  </si>
  <si>
    <t>ATULAUTO</t>
  </si>
  <si>
    <t>Three Wheelers</t>
  </si>
  <si>
    <t>Advait Infratech Ltd</t>
  </si>
  <si>
    <t>ADVAIT</t>
  </si>
  <si>
    <t>Last Mile Enterprises Ltd</t>
  </si>
  <si>
    <t>LASTMILE</t>
  </si>
  <si>
    <t>Krishana Phoschem Ltd</t>
  </si>
  <si>
    <t>KRISHANA</t>
  </si>
  <si>
    <t>Cosmo First Ltd</t>
  </si>
  <si>
    <t>COSMOFIRST</t>
  </si>
  <si>
    <t>E2E Networks Ltd</t>
  </si>
  <si>
    <t>E2E</t>
  </si>
  <si>
    <t>TechNVision Ventures Ltd</t>
  </si>
  <si>
    <t>TECHNVISN</t>
  </si>
  <si>
    <t>BCL Industries Ltd</t>
  </si>
  <si>
    <t>BCLIND</t>
  </si>
  <si>
    <t>Dhampur Sugar Mills Ltd</t>
  </si>
  <si>
    <t>DHAMPURSUG</t>
  </si>
  <si>
    <t>Kokuyo Camlin Ltd</t>
  </si>
  <si>
    <t>KOKUYOCMLN</t>
  </si>
  <si>
    <t>Aaswa Trading and Exports Ltd</t>
  </si>
  <si>
    <t>TCC</t>
  </si>
  <si>
    <t>Lancer Container Lines Ltd</t>
  </si>
  <si>
    <t>LANCER</t>
  </si>
  <si>
    <t>GKW Ltd</t>
  </si>
  <si>
    <t>GKWLIMITED</t>
  </si>
  <si>
    <t>NIIT Ltd</t>
  </si>
  <si>
    <t>NIITLTD</t>
  </si>
  <si>
    <t>D Link (India) Limited</t>
  </si>
  <si>
    <t>DLINKINDIA</t>
  </si>
  <si>
    <t>GPT Infraprojects Ltd</t>
  </si>
  <si>
    <t>GPTINFRA</t>
  </si>
  <si>
    <t>Signpost India Ltd</t>
  </si>
  <si>
    <t>SIGNPOST</t>
  </si>
  <si>
    <t>KMC Speciality Hospitals (India) Ltd</t>
  </si>
  <si>
    <t>KMCSHIL</t>
  </si>
  <si>
    <t>Shanti Educational Initiatives Ltd</t>
  </si>
  <si>
    <t>SEIL</t>
  </si>
  <si>
    <t>Monte Carlo Fashions Ltd</t>
  </si>
  <si>
    <t>MONTECARLO</t>
  </si>
  <si>
    <t>Vascon Engineers Ltd</t>
  </si>
  <si>
    <t>VASCONEQ</t>
  </si>
  <si>
    <t>Allcargo Terminals Ltd</t>
  </si>
  <si>
    <t>ATL</t>
  </si>
  <si>
    <t>Kamdhenu Ltd</t>
  </si>
  <si>
    <t>KAMDHENU</t>
  </si>
  <si>
    <t>Likhitha Infrastructure Ltd</t>
  </si>
  <si>
    <t>LIKHITHA</t>
  </si>
  <si>
    <t>Best Agrolife Ltd</t>
  </si>
  <si>
    <t>BESTAGRO</t>
  </si>
  <si>
    <t>Roto Pumps Ltd</t>
  </si>
  <si>
    <t>ROTO</t>
  </si>
  <si>
    <t>Kitex Garments Ltd</t>
  </si>
  <si>
    <t>KITEX</t>
  </si>
  <si>
    <t>Macpower CNC Machines Ltd</t>
  </si>
  <si>
    <t>MACPOWER</t>
  </si>
  <si>
    <t>Kuantum Papers Ltd</t>
  </si>
  <si>
    <t>KUANTUM</t>
  </si>
  <si>
    <t>Ngl Fine Chem Ltd</t>
  </si>
  <si>
    <t>NGLFINE</t>
  </si>
  <si>
    <t>Andhra Sugars Ltd</t>
  </si>
  <si>
    <t>ANDHRSUGAR</t>
  </si>
  <si>
    <t>Butterfly Gandhimathi Appliances Ltd</t>
  </si>
  <si>
    <t>BUTTERFLY</t>
  </si>
  <si>
    <t>Agarwal Industrial Corporation Ltd</t>
  </si>
  <si>
    <t>AGARIND</t>
  </si>
  <si>
    <t>Wonder Electricals Ltd</t>
  </si>
  <si>
    <t>WEL</t>
  </si>
  <si>
    <t>Shiva Cement Ltd</t>
  </si>
  <si>
    <t>SHIVACEM</t>
  </si>
  <si>
    <t>Kabra Extrusion Technik Ltd</t>
  </si>
  <si>
    <t>KABRAEXTRU</t>
  </si>
  <si>
    <t>Knowledge Marine &amp; Engineering Works Ltd</t>
  </si>
  <si>
    <t>KMEW</t>
  </si>
  <si>
    <t>Wardwizard Innovations &amp; Mobility Ltd</t>
  </si>
  <si>
    <t>WARDINMOBI</t>
  </si>
  <si>
    <t>Arihant Superstructures Ltd</t>
  </si>
  <si>
    <t>ARIHANTSUP</t>
  </si>
  <si>
    <t>Marine Electricals (India) Ltd</t>
  </si>
  <si>
    <t>MARINE</t>
  </si>
  <si>
    <t>AVT Natural Products Ltd</t>
  </si>
  <si>
    <t>AVTNPL</t>
  </si>
  <si>
    <t>Allcargo Gati Ltd</t>
  </si>
  <si>
    <t>ACLGATI</t>
  </si>
  <si>
    <t>Sterling Tools Ltd</t>
  </si>
  <si>
    <t>STERTOOLS</t>
  </si>
  <si>
    <t>NACL Industries Ltd</t>
  </si>
  <si>
    <t>NACLIND</t>
  </si>
  <si>
    <t>Manali Petrochemicals Ltd</t>
  </si>
  <si>
    <t>MANALIPETC</t>
  </si>
  <si>
    <t>Rane (Madras) Ltd</t>
  </si>
  <si>
    <t>RML</t>
  </si>
  <si>
    <t>R K Swamy Ltd</t>
  </si>
  <si>
    <t>RKSWAMY</t>
  </si>
  <si>
    <t>Antony Waste Handling Cell Ltd</t>
  </si>
  <si>
    <t>AWHCL</t>
  </si>
  <si>
    <t>Hind Rectifiers Ltd</t>
  </si>
  <si>
    <t>HIRECT</t>
  </si>
  <si>
    <t>Control Print Ltd</t>
  </si>
  <si>
    <t>CONTROLPR</t>
  </si>
  <si>
    <t>BMW Industries Ltd</t>
  </si>
  <si>
    <t>BMW</t>
  </si>
  <si>
    <t>RACL Geartech Ltd</t>
  </si>
  <si>
    <t>RACLGEAR</t>
  </si>
  <si>
    <t>Xchanging Solutions Ltd</t>
  </si>
  <si>
    <t>XCHANGING</t>
  </si>
  <si>
    <t>TV Today Network Limited</t>
  </si>
  <si>
    <t>TVTODAY</t>
  </si>
  <si>
    <t>Dwarikesh Sugar Industries Ltd</t>
  </si>
  <si>
    <t>DWARKESH</t>
  </si>
  <si>
    <t>Kesar India Ltd</t>
  </si>
  <si>
    <t>KESAR</t>
  </si>
  <si>
    <t>Timex Group India Ltd</t>
  </si>
  <si>
    <t>TIMEX</t>
  </si>
  <si>
    <t>Steelcast Ltd</t>
  </si>
  <si>
    <t>STEELCAS</t>
  </si>
  <si>
    <t>Asian Star Co Ltd</t>
  </si>
  <si>
    <t>ASTAR</t>
  </si>
  <si>
    <t>Ksolves India Ltd</t>
  </si>
  <si>
    <t>KSOLVES</t>
  </si>
  <si>
    <t>Aptech Ltd</t>
  </si>
  <si>
    <t>APTECHT</t>
  </si>
  <si>
    <t>Automotive Stampings and Assemblies Ltd</t>
  </si>
  <si>
    <t>ASAL</t>
  </si>
  <si>
    <t>Century Enka Ltd</t>
  </si>
  <si>
    <t>CENTENKA</t>
  </si>
  <si>
    <t>Excel Industries Ltd</t>
  </si>
  <si>
    <t>EXCELINDUS</t>
  </si>
  <si>
    <t>Shalimar Paints Ltd</t>
  </si>
  <si>
    <t>SHALPAINTS</t>
  </si>
  <si>
    <t>Giriraj Civil Developers Ltd</t>
  </si>
  <si>
    <t>GIRIRAJ</t>
  </si>
  <si>
    <t>Windlas Biotech Ltd</t>
  </si>
  <si>
    <t>WINDLAS</t>
  </si>
  <si>
    <t>Ramco Systems Ltd</t>
  </si>
  <si>
    <t>RAMCOSYS</t>
  </si>
  <si>
    <t>Mangalore Chemicals and Fertilisers Ltd</t>
  </si>
  <si>
    <t>MANGCHEFER</t>
  </si>
  <si>
    <t>Himatsingka Seide Ltd</t>
  </si>
  <si>
    <t>HIMATSEIDE</t>
  </si>
  <si>
    <t>Coffee Day Enterprises Ltd</t>
  </si>
  <si>
    <t>COFFEEDAY</t>
  </si>
  <si>
    <t>Heranba Industries Ltd</t>
  </si>
  <si>
    <t>HERANBA</t>
  </si>
  <si>
    <t>Punjab Chemicals and Crop Protection Ltd</t>
  </si>
  <si>
    <t>PUNJABCHEM</t>
  </si>
  <si>
    <t>GPT Healthcare Ltd</t>
  </si>
  <si>
    <t>GPTHEALTH</t>
  </si>
  <si>
    <t>Mercury Ev-Tech Ltd</t>
  </si>
  <si>
    <t>MERCURYEV</t>
  </si>
  <si>
    <t>ASM Technologies Ltd</t>
  </si>
  <si>
    <t>ASMTEC</t>
  </si>
  <si>
    <t>Salzer Electronics Ltd</t>
  </si>
  <si>
    <t>SALZERELEC</t>
  </si>
  <si>
    <t>India Motor Parts &amp; Accessories Ltd</t>
  </si>
  <si>
    <t>IMPAL</t>
  </si>
  <si>
    <t>Saurashtra Cement Ltd</t>
  </si>
  <si>
    <t>SAURASHCEM</t>
  </si>
  <si>
    <t>ULTRAMARINE &amp; PIGMENTS Ltd</t>
  </si>
  <si>
    <t>ULTRAMAR</t>
  </si>
  <si>
    <t>Uttam Sugar Mills Ltd</t>
  </si>
  <si>
    <t>UTTAMSUGAR</t>
  </si>
  <si>
    <t>Dynamic Cables Ltd</t>
  </si>
  <si>
    <t>DYCL</t>
  </si>
  <si>
    <t>Zota Health Care Ltd</t>
  </si>
  <si>
    <t>ZOTA</t>
  </si>
  <si>
    <t>One Point One Solutions Ltd</t>
  </si>
  <si>
    <t>ONEPOINT</t>
  </si>
  <si>
    <t>Walchandnagar Industries Ltd</t>
  </si>
  <si>
    <t>WALCHANNAG</t>
  </si>
  <si>
    <t>G M Breweries Ltd</t>
  </si>
  <si>
    <t>GMBREW</t>
  </si>
  <si>
    <t>Dhunseri Ventures Ltd</t>
  </si>
  <si>
    <t>DVL</t>
  </si>
  <si>
    <t>Solex Energy Ltd</t>
  </si>
  <si>
    <t>SOLEX</t>
  </si>
  <si>
    <t>Panorama Studios International Ltd</t>
  </si>
  <si>
    <t>PANORAMA</t>
  </si>
  <si>
    <t>Syncom Formulations (India) Ltd</t>
  </si>
  <si>
    <t>SYNCOMF</t>
  </si>
  <si>
    <t>Raj Rayon Industries Ltd</t>
  </si>
  <si>
    <t>RAJRILTD</t>
  </si>
  <si>
    <t>GRP Ltd</t>
  </si>
  <si>
    <t>GRPLTD</t>
  </si>
  <si>
    <t>Kirloskar Electric Company Ltd</t>
  </si>
  <si>
    <t>KECL</t>
  </si>
  <si>
    <t>Marsons Ltd</t>
  </si>
  <si>
    <t>MARSONS</t>
  </si>
  <si>
    <t>Nelcast Ltd</t>
  </si>
  <si>
    <t>NELCAST</t>
  </si>
  <si>
    <t>Matrimony.Com Ltd</t>
  </si>
  <si>
    <t>MATRIMONY</t>
  </si>
  <si>
    <t>MIC Electronics Ltd</t>
  </si>
  <si>
    <t>MICEL</t>
  </si>
  <si>
    <t>Enkei Wheels (India) Ltd</t>
  </si>
  <si>
    <t>ENKEIWHEL</t>
  </si>
  <si>
    <t>GIC Housing Finance Ltd</t>
  </si>
  <si>
    <t>GICHSGFIN</t>
  </si>
  <si>
    <t>Asian Energy Services Ltd</t>
  </si>
  <si>
    <t>ASIANENE</t>
  </si>
  <si>
    <t>Suyog Telematics Ltd</t>
  </si>
  <si>
    <t>SUYOG</t>
  </si>
  <si>
    <t>Eimco Elecon (India) Ltd</t>
  </si>
  <si>
    <t>EIMCOELECO</t>
  </si>
  <si>
    <t>RIR Power Electronics Ltd</t>
  </si>
  <si>
    <t>RIR</t>
  </si>
  <si>
    <t>Chaman Lal Setia Exports Ltd</t>
  </si>
  <si>
    <t>CLSEL</t>
  </si>
  <si>
    <t>Gulshan Polyols Ltd</t>
  </si>
  <si>
    <t>GULPOLY</t>
  </si>
  <si>
    <t>Beekay Steel Industries Ltd</t>
  </si>
  <si>
    <t>BEEKAY</t>
  </si>
  <si>
    <t>Anuh Pharma Ltd</t>
  </si>
  <si>
    <t>ANUHPHR</t>
  </si>
  <si>
    <t>Saint-Gobain Sekurit India Ltd</t>
  </si>
  <si>
    <t>SAINTGOBAIN</t>
  </si>
  <si>
    <t>Systematix Corporate Services Ltd</t>
  </si>
  <si>
    <t>SYSTMTXC</t>
  </si>
  <si>
    <t>Jay Bharat Maruti Ltd</t>
  </si>
  <si>
    <t>JAYBARMARU</t>
  </si>
  <si>
    <t>Beta Drugs Ltd</t>
  </si>
  <si>
    <t>BETA</t>
  </si>
  <si>
    <t>Automobile Corp Of Goa Ltd</t>
  </si>
  <si>
    <t>ACGL</t>
  </si>
  <si>
    <t>Om Infra Ltd</t>
  </si>
  <si>
    <t>OMINFRAL</t>
  </si>
  <si>
    <t>Benares Hotels Ltd</t>
  </si>
  <si>
    <t>BENARAS</t>
  </si>
  <si>
    <t>Urja Global Ltd</t>
  </si>
  <si>
    <t>URJA</t>
  </si>
  <si>
    <t>Satia Industries Ltd</t>
  </si>
  <si>
    <t>SATIA</t>
  </si>
  <si>
    <t>Ester Industries Ltd</t>
  </si>
  <si>
    <t>ESTER</t>
  </si>
  <si>
    <t>Max India Ltd</t>
  </si>
  <si>
    <t>MAXIND</t>
  </si>
  <si>
    <t>Sical Logistics Ltd</t>
  </si>
  <si>
    <t>SICALLOG</t>
  </si>
  <si>
    <t>Manoj Vaibhav Gems N Jewellers Ltd</t>
  </si>
  <si>
    <t>MVGJL</t>
  </si>
  <si>
    <t>Kopran Ltd</t>
  </si>
  <si>
    <t>KOPRAN</t>
  </si>
  <si>
    <t>Lincoln Pharmaceuticals Ltd</t>
  </si>
  <si>
    <t>LINCOLN</t>
  </si>
  <si>
    <t>Sika Interplant Systems Ltd</t>
  </si>
  <si>
    <t>SIKA</t>
  </si>
  <si>
    <t>Oriental Aromatics Ltd</t>
  </si>
  <si>
    <t>OAL</t>
  </si>
  <si>
    <t>Taneja Aerospace and Aviation Ltd</t>
  </si>
  <si>
    <t>TANAA</t>
  </si>
  <si>
    <t>IST Ltd</t>
  </si>
  <si>
    <t>ISTLTD</t>
  </si>
  <si>
    <t>Innovana Thinklabs Ltd</t>
  </si>
  <si>
    <t>INNOVANA</t>
  </si>
  <si>
    <t>Remus Pharmaceuticals Ltd</t>
  </si>
  <si>
    <t>REMUS</t>
  </si>
  <si>
    <t>Eraaya Lifespaces Ltd</t>
  </si>
  <si>
    <t>ERAAYA</t>
  </si>
  <si>
    <t>Platinum Industries Ltd</t>
  </si>
  <si>
    <t>PLATIND</t>
  </si>
  <si>
    <t>Bliss GVS Pharma Ltd</t>
  </si>
  <si>
    <t>BLISSGVS</t>
  </si>
  <si>
    <t>Hubtown Ltd</t>
  </si>
  <si>
    <t>HUBTOWN</t>
  </si>
  <si>
    <t>Repro India Ltd</t>
  </si>
  <si>
    <t>REPRO</t>
  </si>
  <si>
    <t>Orient Paper and Industries Ltd</t>
  </si>
  <si>
    <t>ORIENTPPR</t>
  </si>
  <si>
    <t>Entertainment Network (India) Ltd</t>
  </si>
  <si>
    <t>ENIL</t>
  </si>
  <si>
    <t>Radio</t>
  </si>
  <si>
    <t>Valiant Organics Ltd</t>
  </si>
  <si>
    <t>VALIANTORG</t>
  </si>
  <si>
    <t>Amines and Plasticizers Ltd</t>
  </si>
  <si>
    <t>AMNPLST</t>
  </si>
  <si>
    <t>Snowman Logistics Ltd</t>
  </si>
  <si>
    <t>SNOWMAN</t>
  </si>
  <si>
    <t>Transindia Real Estate Ltd</t>
  </si>
  <si>
    <t>TREL</t>
  </si>
  <si>
    <t>Som Distilleries and Breweries Ltd</t>
  </si>
  <si>
    <t>SDBL</t>
  </si>
  <si>
    <t>Veranda Learning Solutions Ltd</t>
  </si>
  <si>
    <t>VERANDA</t>
  </si>
  <si>
    <t>Vimta Labs Ltd</t>
  </si>
  <si>
    <t>VIMTALABS</t>
  </si>
  <si>
    <t>Ganesh Benzoplast Ltd</t>
  </si>
  <si>
    <t>GANESHBE</t>
  </si>
  <si>
    <t>Crest Ventures Ltd</t>
  </si>
  <si>
    <t>CREST</t>
  </si>
  <si>
    <t>Indo Rama Synthetics (India) Ltd</t>
  </si>
  <si>
    <t>INDORAMA</t>
  </si>
  <si>
    <t>Rhetan TMT Ltd</t>
  </si>
  <si>
    <t>RHETAN</t>
  </si>
  <si>
    <t>AGI Infra Ltd</t>
  </si>
  <si>
    <t>AGIIL</t>
  </si>
  <si>
    <t>Credo Brands Marketing Ltd</t>
  </si>
  <si>
    <t>MUFTI</t>
  </si>
  <si>
    <t>Men's Clothing</t>
  </si>
  <si>
    <t>BEML Land Assets Ltd</t>
  </si>
  <si>
    <t>BLAL</t>
  </si>
  <si>
    <t>Dhanlaxmi Bank Ltd</t>
  </si>
  <si>
    <t>DHANBANK</t>
  </si>
  <si>
    <t>Pakka Limited</t>
  </si>
  <si>
    <t>PAKKA</t>
  </si>
  <si>
    <t>Swadeshi Polytex Ltd</t>
  </si>
  <si>
    <t>SWADPOL</t>
  </si>
  <si>
    <t>Avadh Sugar &amp; Energy Ltd</t>
  </si>
  <si>
    <t>AVADHSUGAR</t>
  </si>
  <si>
    <t>Kamdhenu Ventures Ltd</t>
  </si>
  <si>
    <t>KAMOPAINTS</t>
  </si>
  <si>
    <t>K&amp;R Rail Engineering Ltd</t>
  </si>
  <si>
    <t>KRRAIL</t>
  </si>
  <si>
    <t>Sat Industries Ltd</t>
  </si>
  <si>
    <t>SATINDLTD</t>
  </si>
  <si>
    <t>Newtime Infrastructure Ltd</t>
  </si>
  <si>
    <t>NEWINFRA</t>
  </si>
  <si>
    <t>Creative Newtech Ltd</t>
  </si>
  <si>
    <t>CREATIVE</t>
  </si>
  <si>
    <t>MSP Steel &amp; Power Ltd</t>
  </si>
  <si>
    <t>MSPL</t>
  </si>
  <si>
    <t>Sar Auto Products Ltd</t>
  </si>
  <si>
    <t>SAPL</t>
  </si>
  <si>
    <t>Uniphos Enterprises Ltd</t>
  </si>
  <si>
    <t>UNIENTER</t>
  </si>
  <si>
    <t>Focus Lighting and Fixtures Ltd</t>
  </si>
  <si>
    <t>FOCUS</t>
  </si>
  <si>
    <t>Kotyark Industries Ltd</t>
  </si>
  <si>
    <t>KOTYARK</t>
  </si>
  <si>
    <t>Ravindra Energy Ltd</t>
  </si>
  <si>
    <t>RELTD</t>
  </si>
  <si>
    <t>Electrotherm (India) Ltd</t>
  </si>
  <si>
    <t>ELECTHERM</t>
  </si>
  <si>
    <t>Cropster Agro Ltd</t>
  </si>
  <si>
    <t>CROPSTER</t>
  </si>
  <si>
    <t>Associated Alcohols &amp; Breweries Ltd</t>
  </si>
  <si>
    <t>ASALCBR</t>
  </si>
  <si>
    <t>NDR Auto Components Ltd</t>
  </si>
  <si>
    <t>NDRAUTO</t>
  </si>
  <si>
    <t>Kody Technolab Ltd</t>
  </si>
  <si>
    <t>KODYTECH</t>
  </si>
  <si>
    <t>Mukka Proteins Ltd</t>
  </si>
  <si>
    <t>MUKKA</t>
  </si>
  <si>
    <t>Khazanchi Jewellers Ltd</t>
  </si>
  <si>
    <t>KHAZANCHI</t>
  </si>
  <si>
    <t>Tuticorin Alkali Chemicals and Fertilizers Ltd</t>
  </si>
  <si>
    <t>TUTIALKA</t>
  </si>
  <si>
    <t>Hardwyn India Ltd</t>
  </si>
  <si>
    <t>HARDWYN</t>
  </si>
  <si>
    <t>Building Products - Glass</t>
  </si>
  <si>
    <t>Silver Touch Technologies Ltd</t>
  </si>
  <si>
    <t>SILVERTUC</t>
  </si>
  <si>
    <t>Voith Paper Fabrics India Ltd</t>
  </si>
  <si>
    <t>VOITHPAPR</t>
  </si>
  <si>
    <t>IM+ Capitals Ltd</t>
  </si>
  <si>
    <t>IMCAP</t>
  </si>
  <si>
    <t>Zodiac Energy Ltd</t>
  </si>
  <si>
    <t>ZODIAC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</si>
  <si>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</si>
  <si>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</si>
  <si>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</si>
  <si>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</si>
  <si>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</si>
  <si>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</si>
  <si>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</si>
  <si>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</si>
  <si>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Metals &amp; Mining</t>
  </si>
  <si>
    <t>Power</t>
  </si>
  <si>
    <t>Healthcare</t>
  </si>
  <si>
    <t>Capital Goods</t>
  </si>
  <si>
    <t>Services</t>
  </si>
  <si>
    <t>Consumer Services</t>
  </si>
  <si>
    <t>Consumer Durables</t>
  </si>
  <si>
    <t>Construction Materials</t>
  </si>
  <si>
    <t>Realty</t>
  </si>
  <si>
    <t>Chemicals</t>
  </si>
  <si>
    <t>Diversified</t>
  </si>
  <si>
    <t>Media Entertainment &amp; Publication</t>
  </si>
  <si>
    <t>Forest Materials</t>
  </si>
  <si>
    <t>Utilities</t>
  </si>
  <si>
    <t>Count</t>
  </si>
  <si>
    <t>Uptrend</t>
  </si>
  <si>
    <t>1W Out-Performance</t>
  </si>
  <si>
    <t>1M Out-Performance</t>
  </si>
  <si>
    <t>RSI</t>
  </si>
  <si>
    <t>20D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</si>
  <si>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</si>
  <si>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</si>
  <si>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</si>
  <si>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</si>
  <si>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</si>
  <si>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</si>
  <si>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High</t>
  </si>
  <si>
    <t>% Away From Day Low</t>
  </si>
  <si>
    <t>% Away From Current Week Low</t>
  </si>
  <si>
    <t>% Away From Current Week High</t>
  </si>
  <si>
    <t>% Away From Current Month Low</t>
  </si>
  <si>
    <t>% Away From Current Month High</t>
  </si>
  <si>
    <t>% Price above 50 EMA</t>
  </si>
  <si>
    <t>% Price above 200 EMA</t>
  </si>
  <si>
    <t>% Price above 20D EMA</t>
  </si>
  <si>
    <t>% Price above 20 EMA</t>
  </si>
  <si>
    <t>Relative Strength Sector Index</t>
  </si>
  <si>
    <t>Relative Strength Sector Index - Zone</t>
  </si>
  <si>
    <t>Negative</t>
  </si>
  <si>
    <t>Positive</t>
  </si>
  <si>
    <t>Neutral</t>
  </si>
  <si>
    <t>Rate of Change</t>
  </si>
  <si>
    <t>Rate of Change - Zone</t>
  </si>
  <si>
    <t>Score</t>
  </si>
  <si>
    <t>Sharpe Ratio</t>
  </si>
  <si>
    <t>Sharpe Ratio Z-Score</t>
  </si>
  <si>
    <t>1Y Return vs Nifty Z-Score</t>
  </si>
  <si>
    <t>1M Return vs Nifty Z-Score</t>
  </si>
  <si>
    <t>6M Return vs Nifty Z-Score</t>
  </si>
  <si>
    <t>1W Return vs Nifty Z-Score</t>
  </si>
  <si>
    <t>Rank 1Y</t>
  </si>
  <si>
    <t>Rank 6M</t>
  </si>
  <si>
    <t>Rank Sharpe</t>
  </si>
  <si>
    <t>Avg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</si>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</sst>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496145-9E59-45FC-8693-4C754DF4D5FC}" name="Table3" displayName="Table3" ref="A1:Z122" totalsRowShown="0">
  <sortState xmlns:xlrd2="http://schemas.microsoft.com/office/spreadsheetml/2017/richdata2" ref="A2:Z122">
    <sortCondition ref="Z1:Z122"/>
  </sortState>
  <tableColumns count="26">
    <tableColumn id="1" xr3:uid="{B1FD9477-386F-406A-8018-EDAD3957EF31}" name="Sub-Sector"/>
    <tableColumn id="2" xr3:uid="{A84E6739-D593-4C85-AAA5-51FD6F61DEE1}" name="Count" dataDxfId="57">
      <calculatedColumnFormula>COUNTIFS(Table2[Sub-Sector],Table3[[#This Row],[Sub-Sector]])</calculatedColumnFormula>
    </tableColumn>
    <tableColumn id="3" xr3:uid="{6A50C6C6-4581-428D-A51B-4C14F9E7FAD7}" name="Uptrend" dataDxfId="56">
      <calculatedColumnFormula>COUNTIFS(Table2[Sub-Sector],Table3[[#This Row],[Sub-Sector]],Table2[Uptrend],"Uptrend")/Table3[[#This Row],[Count]]</calculatedColumnFormula>
    </tableColumn>
    <tableColumn id="5" xr3:uid="{06426FBF-3C94-4710-AA6F-8391D6AB7CCF}" name="1W Out-Performance" dataDxfId="55">
      <calculatedColumnFormula>COUNTIFS(Table2[Sub-Sector],Table3[[#This Row],[Sub-Sector]],Table2[1W Return vs Nifty],"&gt;=5")/Table3[[#This Row],[Count]]</calculatedColumnFormula>
    </tableColumn>
    <tableColumn id="6" xr3:uid="{E77544B6-2DDC-4755-AA96-2E0DFD37DFE1}" name="1M Out-Performance" dataDxfId="54">
      <calculatedColumnFormula>COUNTIFS(Table2[Sub-Sector],Table3[[#This Row],[Sub-Sector]],Table2[1M Return vs Nifty],"&gt;=5")/Table3[[#This Row],[Count]]</calculatedColumnFormula>
    </tableColumn>
    <tableColumn id="7" xr3:uid="{F2090BE6-CFA5-4BDE-994A-FE9D2C226317}" name="6M Return vs Nifty" dataDxfId="53">
      <calculatedColumnFormula>COUNTIFS(Table2[Sub-Sector],Table3[[#This Row],[Sub-Sector]],Table2[6M Return vs Nifty],"&gt;=10")/Table3[[#This Row],[Count]]</calculatedColumnFormula>
    </tableColumn>
    <tableColumn id="8" xr3:uid="{76547029-3562-40EF-BD9E-26DD8700536A}" name="1Y Return vs Nifty" dataDxfId="52">
      <calculatedColumnFormula>COUNTIFS(Table2[Sub-Sector],Table3[[#This Row],[Sub-Sector]],Table2[1Y Return vs Nifty],"&gt;=10")/Table3[[#This Row],[Count]]</calculatedColumnFormula>
    </tableColumn>
    <tableColumn id="9" xr3:uid="{73C67AE8-0BD9-4A40-8EC2-F12A254686C0}" name="RSI" dataDxfId="51">
      <calculatedColumnFormula>COUNTIFS(Table2[Sub-Sector],Table3[[#This Row],[Sub-Sector]],Table2[RSI Exponential â€“ 14D],"&gt;=50")/Table3[[#This Row],[Count]]</calculatedColumnFormula>
    </tableColumn>
    <tableColumn id="10" xr3:uid="{B885845C-25E9-48FF-8252-C61C0188F12D}" name="Relative Volume" dataDxfId="50">
      <calculatedColumnFormula>COUNTIFS(Table2[Sub-Sector],Table3[[#This Row],[Sub-Sector]],Table2[Relative Volume],"&gt;=1")/Table3[[#This Row],[Count]]</calculatedColumnFormula>
    </tableColumn>
    <tableColumn id="24" xr3:uid="{1532FEB9-2D1E-484A-9D64-C0F452BC3D8A}" name="% Away From Day Low" dataDxfId="49">
      <calculatedColumnFormula>COUNTIFS(Table2[Sub-Sector],Table3[[#This Row],[Sub-Sector]],Table2[% Away From Day Low],"&gt;=0.05")/Table3[[#This Row],[Count]]</calculatedColumnFormula>
    </tableColumn>
    <tableColumn id="23" xr3:uid="{D4EB8060-83C1-4515-92D2-D1D46717DBF6}" name="% Away From Day High" dataDxfId="48">
      <calculatedColumnFormula>COUNTIFS(Table2[Sub-Sector],Table3[[#This Row],[Sub-Sector]],Table2[% Away From Day High],"&lt;=0.05")/Table3[[#This Row],[Count]]</calculatedColumnFormula>
    </tableColumn>
    <tableColumn id="22" xr3:uid="{9B18AF9E-65BE-4B9E-8D36-770019C75682}" name="% Away From Current Week Low" dataDxfId="47">
      <calculatedColumnFormula>COUNTIFS(Table2[Sub-Sector],Table3[[#This Row],[Sub-Sector]],Table2[% Away From Current Week Low],"&gt;=0.05")/Table3[[#This Row],[Count]]</calculatedColumnFormula>
    </tableColumn>
    <tableColumn id="21" xr3:uid="{52204256-7C1F-45E0-A993-14F311FC18B1}" name="% Away From Current Week High" dataDxfId="46">
      <calculatedColumnFormula>COUNTIFS(Table2[Sub-Sector],Table3[[#This Row],[Sub-Sector]],Table2[% Away From Current Week High],"&lt;=0.05")/Table3[[#This Row],[Count]]</calculatedColumnFormula>
    </tableColumn>
    <tableColumn id="20" xr3:uid="{F0F5EF84-5C34-4593-B7D0-F2F5346B4239}" name="% Away From Current Month Low" dataDxfId="45">
      <calculatedColumnFormula>COUNTIFS(Table2[Sub-Sector],Table3[[#This Row],[Sub-Sector]],Table2[% Away From Current Month Low],"&gt;=0.05")/Table3[[#This Row],[Count]]</calculatedColumnFormula>
    </tableColumn>
    <tableColumn id="19" xr3:uid="{D7B97A3D-3C84-4228-A532-A8AF32F95266}" name="% Away From Current Month High" dataDxfId="44">
      <calculatedColumnFormula>COUNTIFS(Table2[Sub-Sector],Table3[[#This Row],[Sub-Sector]],Table2[% Away From Current Month High],"&lt;=0.05")/Table3[[#This Row],[Count]]</calculatedColumnFormula>
    </tableColumn>
    <tableColumn id="11" xr3:uid="{614B3DA7-4C6E-443E-A9AE-FA5DBF8C0853}" name="% Away From 52W High" dataDxfId="43">
      <calculatedColumnFormula>COUNTIFS(Table2[Sub-Sector],Table3[[#This Row],[Sub-Sector]],Table2[% Away From 52W High],"&lt;=10")/Table3[[#This Row],[Count]]</calculatedColumnFormula>
    </tableColumn>
    <tableColumn id="12" xr3:uid="{2F7201D1-1A8B-4199-929E-A3675FA82F21}" name="% Away From 52W Low" dataDxfId="42">
      <calculatedColumnFormula>COUNTIFS(Table2[Sub-Sector],Table3[[#This Row],[Sub-Sector]],Table2[% Away From 52W Low],"&gt;=10")/Table3[[#This Row],[Count]]</calculatedColumnFormula>
    </tableColumn>
    <tableColumn id="16" xr3:uid="{F40B7BB2-BF6F-436D-A9B4-1B8B1365151B}" name="% Price above 20D EMA" dataDxfId="41">
      <calculatedColumnFormula>COUNTIFS(Table2[Sub-Sector],Table3[[#This Row],[Sub-Sector]],Table2[% Price above 20 EMA],"&gt;=0")/Table3[[#This Row],[Count]]</calculatedColumnFormula>
    </tableColumn>
    <tableColumn id="17" xr3:uid="{6A451146-54FF-4510-B07E-B72AA2E77077}" name="% Price above 50 EMA" dataDxfId="40">
      <calculatedColumnFormula>COUNTIFS(Table2[Sub-Sector],Table3[[#This Row],[Sub-Sector]],Table2[% Price above 50 EMA],"&gt;=0")/Table3[[#This Row],[Count]]</calculatedColumnFormula>
    </tableColumn>
    <tableColumn id="18" xr3:uid="{C2A8FF4B-045C-4C91-87BB-583767AA313A}" name="% Price above 200 EMA" dataDxfId="39">
      <calculatedColumnFormula>COUNTIFS(Table2[Sub-Sector],Table3[[#This Row],[Sub-Sector]],Table2[% Price above 200 EMA],"&gt;=0")/Table3[[#This Row],[Count]]</calculatedColumnFormula>
    </tableColumn>
    <tableColumn id="4" xr3:uid="{8238BC65-3983-4DE9-B4F0-F6EDF580DC1D}" name="Rate of Change - Zone" dataDxfId="38">
      <calculatedColumnFormula>COUNTIFS(Table2[Sub-Sector],Table3[[#This Row],[Sub-Sector]],Table2[Rate of Change - Zone],"Positive")/Table3[[#This Row],[Count]]</calculatedColumnFormula>
    </tableColumn>
    <tableColumn id="13" xr3:uid="{94434E03-A1DE-4E2E-818C-8A33BCC2F832}" name="Sharpe Ratio" dataDxfId="37">
      <calculatedColumnFormula>COUNTIFS(Table2[Sub-Sector],Table3[[#This Row],[Sub-Sector]],Table2[Sharpe Ratio],"&gt;=0.10")/Table3[[#This Row],[Count]]</calculatedColumnFormula>
    </tableColumn>
    <tableColumn id="14" xr3:uid="{05151A96-96EE-410A-8098-E85A21E1EB25}" name="Score" dataDxfId="36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15" xr3:uid="{9D9EA66B-A781-442A-8CA3-DDA6F61AE38A}" name="Rank" dataDxfId="35">
      <calculatedColumnFormula>_xlfn.RANK.AVG(Table3[[#This Row],[Score]],Table3[Score],1)</calculatedColumnFormula>
    </tableColumn>
    <tableColumn id="25" xr3:uid="{2A1EF68B-A395-4AED-86DB-3F651D34391E}" name="Score 2 " dataDxfId="34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2183E6B8-E0D1-42E0-8055-8A7DC4C753C6}" name="Rank 2" dataDxfId="33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DFA6E-215B-4997-AA46-C1031394978C}" name="Table2" displayName="Table2" ref="A1:AV726" totalsRowShown="0">
  <autoFilter ref="A1:AV726" xr:uid="{98EDFA6E-215B-4997-AA46-C1031394978C}">
    <filterColumn colId="34">
      <customFilters>
        <customFilter operator="lessThanOrEqual" val="20"/>
      </customFilters>
    </filterColumn>
    <filterColumn colId="36">
      <filters>
        <filter val="Uptrend"/>
      </filters>
    </filterColumn>
  </autoFilter>
  <sortState xmlns:xlrd2="http://schemas.microsoft.com/office/spreadsheetml/2017/richdata2" ref="A2:AV726">
    <sortCondition ref="AV1:AV726"/>
  </sortState>
  <tableColumns count="48">
    <tableColumn id="1" xr3:uid="{6A787816-9597-4CBC-BA7D-2EFC87A2340D}" name="Name"/>
    <tableColumn id="2" xr3:uid="{F47B01B7-4AF2-460F-A5F4-40E1375CD7AD}" name="Ticker"/>
    <tableColumn id="3" xr3:uid="{C1095BF5-343F-4AFA-9D9A-7319EED2ECA0}" name="Industry"/>
    <tableColumn id="4" xr3:uid="{BF35D9DD-9D4B-4E80-B9F6-1ECD9678B8D9}" name="Sub-Sector"/>
    <tableColumn id="5" xr3:uid="{31508A90-7835-40A8-B753-DFEE71290E2E}" name="Market Cap"/>
    <tableColumn id="6" xr3:uid="{2B85DA38-E27B-4580-B6CB-B3E8B95E298F}" name="Close Price"/>
    <tableColumn id="7" xr3:uid="{A243529C-D931-4103-B781-F8BDC2B2E4E8}" name="1Y Return vs Nifty"/>
    <tableColumn id="41" xr3:uid="{BE3FA825-87BE-45D7-B38F-420A3119E862}" name="1Y Return vs Nifty Z-Score" dataDxfId="32">
      <calculatedColumnFormula>(Table2[[#This Row],[1Y Return vs Nifty]]-AVERAGE(Table2[1Y Return vs Nifty]))/_xlfn.STDEV.P(Table2[1Y Return vs Nifty])</calculatedColumnFormula>
    </tableColumn>
    <tableColumn id="8" xr3:uid="{E8C47A40-CC90-4B2B-A248-08DF3646736E}" name="1M Return vs Nifty"/>
    <tableColumn id="43" xr3:uid="{4E801FE9-861E-45AA-86D9-EFE140C3EA02}" name="1M Return vs Nifty Z-Score" dataDxfId="31">
      <calculatedColumnFormula>(Table2[[#This Row],[1M Return vs Nifty]]-AVERAGE(Table2[1M Return vs Nifty]))/_xlfn.STDEV.P(Table2[1M Return vs Nifty])</calculatedColumnFormula>
    </tableColumn>
    <tableColumn id="9" xr3:uid="{6B71E4CB-2F77-4DCE-9CED-2B67E094454D}" name="6M Return vs Nifty"/>
    <tableColumn id="45" xr3:uid="{17858746-BAD5-4BA3-8312-B5CDA6BE37D2}" name="6M Return vs Nifty Z-Score" dataDxfId="30">
      <calculatedColumnFormula>(Table2[[#This Row],[6M Return vs Nifty]]-AVERAGE(Table2[6M Return vs Nifty]))/_xlfn.STDEV.P(Table2[6M Return vs Nifty])</calculatedColumnFormula>
    </tableColumn>
    <tableColumn id="10" xr3:uid="{B7AE35C5-0559-4A06-908E-24A4E29432D8}" name="1W Return vs Nifty"/>
    <tableColumn id="46" xr3:uid="{8CEEC723-564F-4300-8388-464F214B2728}" name="1W Return vs Nifty Z-Score" dataDxfId="29">
      <calculatedColumnFormula>(Table2[[#This Row],[1W Return vs Nifty]]-AVERAGE(Table2[1W Return vs Nifty]))/_xlfn.STDEV.P(Table2[1W Return vs Nifty])</calculatedColumnFormula>
    </tableColumn>
    <tableColumn id="19" xr3:uid="{3141A8FD-F2E7-4433-B05C-30EA6C46BBDF}" name="20D EMA" dataDxfId="28"/>
    <tableColumn id="11" xr3:uid="{E6A36371-B06F-4C73-88C2-E5A5266BD7EF}" name="50D EMA"/>
    <tableColumn id="12" xr3:uid="{BE49D985-14C4-41E7-974B-2FAD0B241D33}" name="200D EMA"/>
    <tableColumn id="13" xr3:uid="{1456D0A8-CFF6-43F5-B542-6E4579B89E3B}" name="RSI Exponential â€“ 14D"/>
    <tableColumn id="14" xr3:uid="{F3C1F41A-773B-4943-9178-0A6DB7458917}" name="% Price above 20 EMA" dataDxfId="27"/>
    <tableColumn id="33" xr3:uid="{21FBA9A3-78BA-4DB1-84D3-C466848120C8}" name="% Price above 50 EMA" dataDxfId="26"/>
    <tableColumn id="32" xr3:uid="{D06ADA56-A340-40A7-A733-3D94862260F4}" name="% Price above 200 EMA" dataDxfId="25"/>
    <tableColumn id="15" xr3:uid="{3C865B80-A2BA-4F77-83A9-0B1C1FE15743}" name="Relative Volume"/>
    <tableColumn id="31" xr3:uid="{51DAD169-6186-46DE-B1E4-C54371A4E349}" name="Day Low" dataDxfId="24"/>
    <tableColumn id="30" xr3:uid="{C7B53070-E0E6-4FE4-989E-EBB6C694550E}" name="Day High" dataDxfId="23"/>
    <tableColumn id="29" xr3:uid="{43B868A0-DFDF-4E6E-9F07-B2E758864119}" name="Current Week Low" dataDxfId="22"/>
    <tableColumn id="28" xr3:uid="{32911E3E-4273-4CBA-B79D-6D533CF943BC}" name="Current Week High" dataDxfId="21"/>
    <tableColumn id="27" xr3:uid="{B04C5F60-EF10-4C1D-B579-B3B3A43E6E08}" name="Current Month Low" dataDxfId="20"/>
    <tableColumn id="26" xr3:uid="{421FC80F-BCA2-4552-B534-1C3CFDC3B25E}" name="Current Month High" dataDxfId="19"/>
    <tableColumn id="25" xr3:uid="{3FA6011B-441F-4DBF-AC9B-B6B1393C921D}" name="% Away From Day Low" dataDxfId="18"/>
    <tableColumn id="24" xr3:uid="{F20A8659-01A5-4A71-853C-2686BE17E8A7}" name="% Away From Day High" dataDxfId="17"/>
    <tableColumn id="23" xr3:uid="{613DF7A9-74C4-4A6C-ACA3-C2A27B768998}" name="% Away From Current Week Low" dataDxfId="16"/>
    <tableColumn id="22" xr3:uid="{AB413FF7-FCE1-47BC-8A7A-76053F692750}" name="% Away From Current Week High" dataDxfId="15"/>
    <tableColumn id="21" xr3:uid="{5670D916-BD18-4EB2-AAD5-FD4B1233ACD9}" name="% Away From Current Month Low" dataDxfId="14"/>
    <tableColumn id="20" xr3:uid="{29DC64AE-1CC2-4005-B9B5-FA59E87D152C}" name="% Away From Current Month High" dataDxfId="13"/>
    <tableColumn id="16" xr3:uid="{08CD3DE1-6490-4C85-9A06-BF0827ACB91C}" name="% Away From 52W High"/>
    <tableColumn id="17" xr3:uid="{75B94167-70B0-4938-B5C9-840E4AF0527D}" name="% Away From 52W Low"/>
    <tableColumn id="18" xr3:uid="{D2E8A60D-6DF1-4FDD-B27A-FC18959B6802}" name="Uptrend" dataDxfId="12">
      <calculatedColumnFormula>IF(AND(Table2[[#This Row],[20D EMA]]&gt;Table2[[#This Row],[50D EMA]],Table2[[#This Row],[50D EMA]]&gt;Table2[[#This Row],[200D EMA]]),"Uptrend","Downtrend/NoTrend")</calculatedColumnFormula>
    </tableColumn>
    <tableColumn id="34" xr3:uid="{5DA226FB-C602-4498-B332-A971945E1C06}" name="Relative Strength Sector Index" dataDxfId="11"/>
    <tableColumn id="35" xr3:uid="{44A11885-B232-4C9B-8B9D-0AC8EE531A55}" name="Relative Strength Sector Index - Zone" dataDxfId="10"/>
    <tableColumn id="36" xr3:uid="{40F410A4-5345-4526-8BB1-833E992DE6DE}" name="Rate of Change" dataDxfId="9"/>
    <tableColumn id="37" xr3:uid="{C5B42284-BC6A-499B-B747-B6AAD2B6BCDA}" name="Rate of Change - Zone" dataDxfId="8"/>
    <tableColumn id="39" xr3:uid="{5BE027ED-8CFA-45E2-9166-BFA02D7FB8DF}" name="Sharpe Ratio" dataDxfId="7"/>
    <tableColumn id="40" xr3:uid="{49A243F1-A0A2-4E53-BBB1-C8A01A71C0C5}" name="Sharpe Ratio Z-Score" dataDxfId="6">
      <calculatedColumnFormula>(Table2[[#This Row],[Sharpe Ratio]]-AVERAGE(Table2[Sharpe Ratio]))/_xlfn.STDEV.P(Table2[Sharpe Ratio])</calculatedColumnFormula>
    </tableColumn>
    <tableColumn id="38" xr3:uid="{2F6039E0-1AE6-403A-9EC0-289B9AF428E0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2" xr3:uid="{B0EFD8EF-D95E-4BE7-A7CA-9D263AD02C72}" name="Rank 1Y" dataDxfId="4">
      <calculatedColumnFormula>_xlfn.RANK.AVG(Table2[[#This Row],[1Y Return vs Nifty Z-Score]],Table2[1Y Return vs Nifty Z-Score])</calculatedColumnFormula>
    </tableColumn>
    <tableColumn id="44" xr3:uid="{1B736FA2-93BE-4183-BCE5-4B74498A1793}" name="Rank 6M" dataDxfId="3">
      <calculatedColumnFormula>_xlfn.RANK.AVG(Table2[[#This Row],[6M Return vs Nifty Z-Score]],Table2[6M Return vs Nifty Z-Score])</calculatedColumnFormula>
    </tableColumn>
    <tableColumn id="47" xr3:uid="{C817F1A6-3FDA-4588-B9B5-8E39DC3C625C}" name="Rank Sharpe" dataDxfId="2">
      <calculatedColumnFormula>_xlfn.RANK.AVG(Table2[[#This Row],[Sharpe Ratio Z-Score]],Table2[Sharpe Ratio Z-Score])</calculatedColumnFormula>
    </tableColumn>
    <tableColumn id="48" xr3:uid="{CCAAF2D1-F923-4D85-B3D2-D64515A42504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0A91A-EF1F-4D67-8FE3-F181E854D745}" name="Table1" displayName="Table1" ref="A1:Q1374" totalsRowShown="0">
  <autoFilter ref="A1:Q1374" xr:uid="{1FD0A91A-EF1F-4D67-8FE3-F181E854D745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93218867-E7F0-4BE8-B8FF-241A91B72097}" name="Name"/>
    <tableColumn id="2" xr3:uid="{9DB19223-3EEF-4B00-A1AC-F6C358DE92D9}" name="Ticker"/>
    <tableColumn id="17" xr3:uid="{7269F3C5-627E-4C01-92A6-BC944CF8B63E}" name="Industry" dataDxfId="0">
      <calculatedColumnFormula>IFERROR(VLOOKUP(Table1[[#This Row],[Ticker]],[1]!Table1[[Symbol]:[Industry]],2,FALSE),"-")</calculatedColumnFormula>
    </tableColumn>
    <tableColumn id="3" xr3:uid="{39F0259B-E845-4A78-BB2C-9E0BFC533C37}" name="Sub-Sector"/>
    <tableColumn id="4" xr3:uid="{6A43D3B7-F783-4A7F-A0DD-CBB47393E735}" name="Market Cap"/>
    <tableColumn id="5" xr3:uid="{FC771454-DD95-42CD-ABCA-A5DD7B1EFA77}" name="Close Price"/>
    <tableColumn id="6" xr3:uid="{9690089E-1150-4E2D-8374-54B016FE8737}" name="1Y Return vs Nifty"/>
    <tableColumn id="7" xr3:uid="{6035524B-8E67-4910-8297-D838EFC2DB93}" name="1M Return vs Nifty"/>
    <tableColumn id="8" xr3:uid="{0FFF6726-BA54-42BA-BBEC-348BB84E4871}" name="6M Return vs Nifty"/>
    <tableColumn id="9" xr3:uid="{41FC9E0C-291B-4E05-B025-58065727A1A4}" name="1W Return vs Nifty"/>
    <tableColumn id="10" xr3:uid="{B825990E-A9FD-46A4-89BD-482777C23F2B}" name="50D EMA"/>
    <tableColumn id="11" xr3:uid="{87E089F7-8E84-4482-A803-330B6B87CF93}" name="200D EMA"/>
    <tableColumn id="12" xr3:uid="{C6D759E4-6835-4F24-BDC7-5670B4E23464}" name="RSI Exponential â€“ 14D"/>
    <tableColumn id="13" xr3:uid="{EE29EE07-6FCC-45D1-B7EF-3396C96D3EFC}" name="% Price above 1M EMA"/>
    <tableColumn id="14" xr3:uid="{487FD84C-6641-4BB2-8ED8-BA10CDF3B795}" name="Relative Volume"/>
    <tableColumn id="15" xr3:uid="{494BFF0A-F50F-4F25-A1C4-E05B01E7A8A4}" name="% Away From 52W High"/>
    <tableColumn id="16" xr3:uid="{279732C5-D9F0-4687-AC7A-5C4669E9B8DF}" name="% Away From 52W L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5766-2751-4CF5-A2D5-CEC887E131E2}">
  <dimension ref="A1:Z122"/>
  <sheetViews>
    <sheetView topLeftCell="G1" workbookViewId="0">
      <selection activeCell="O5" sqref="O5"/>
    </sheetView>
  </sheetViews>
  <sheetFormatPr defaultRowHeight="14.4" x14ac:dyDescent="0.3"/>
  <cols>
    <col min="1" max="1" width="34.44140625" bestFit="1" customWidth="1"/>
    <col min="2" max="2" width="6.109375" bestFit="1" customWidth="1"/>
    <col min="3" max="3" width="8" bestFit="1" customWidth="1"/>
    <col min="4" max="5" width="19.109375" bestFit="1" customWidth="1"/>
    <col min="6" max="6" width="16.6640625" bestFit="1" customWidth="1"/>
    <col min="7" max="7" width="16" bestFit="1" customWidth="1"/>
    <col min="8" max="8" width="8" bestFit="1" customWidth="1"/>
    <col min="9" max="9" width="14.6640625" bestFit="1" customWidth="1"/>
    <col min="10" max="10" width="20.109375" bestFit="1" customWidth="1"/>
    <col min="11" max="11" width="20.44140625" bestFit="1" customWidth="1"/>
    <col min="12" max="12" width="28.6640625" bestFit="1" customWidth="1"/>
    <col min="13" max="13" width="29" bestFit="1" customWidth="1"/>
    <col min="14" max="14" width="29.6640625" bestFit="1" customWidth="1"/>
    <col min="15" max="15" width="30.109375" bestFit="1" customWidth="1"/>
    <col min="16" max="16" width="21" bestFit="1" customWidth="1"/>
    <col min="17" max="17" width="20.6640625" bestFit="1" customWidth="1"/>
    <col min="18" max="18" width="21" bestFit="1" customWidth="1"/>
    <col min="19" max="19" width="19.6640625" bestFit="1" customWidth="1"/>
    <col min="20" max="20" width="20.6640625" bestFit="1" customWidth="1"/>
    <col min="21" max="21" width="19.6640625" bestFit="1" customWidth="1"/>
    <col min="22" max="22" width="11.6640625" bestFit="1" customWidth="1"/>
  </cols>
  <sheetData>
    <row r="1" spans="1:26" x14ac:dyDescent="0.3">
      <c r="A1" t="s">
        <v>2</v>
      </c>
      <c r="B1" t="s">
        <v>2925</v>
      </c>
      <c r="C1" s="1" t="s">
        <v>2926</v>
      </c>
      <c r="D1" s="1" t="s">
        <v>2927</v>
      </c>
      <c r="E1" s="1" t="s">
        <v>2928</v>
      </c>
      <c r="F1" s="1" t="s">
        <v>7</v>
      </c>
      <c r="G1" s="1" t="s">
        <v>5</v>
      </c>
      <c r="H1" s="1" t="s">
        <v>2929</v>
      </c>
      <c r="I1" s="1" t="s">
        <v>13</v>
      </c>
      <c r="J1" t="s">
        <v>2938</v>
      </c>
      <c r="K1" t="s">
        <v>2937</v>
      </c>
      <c r="L1" t="s">
        <v>2939</v>
      </c>
      <c r="M1" t="s">
        <v>2940</v>
      </c>
      <c r="N1" t="s">
        <v>2941</v>
      </c>
      <c r="O1" t="s">
        <v>2942</v>
      </c>
      <c r="P1" s="1" t="s">
        <v>14</v>
      </c>
      <c r="Q1" s="1" t="s">
        <v>15</v>
      </c>
      <c r="R1" t="s">
        <v>2945</v>
      </c>
      <c r="S1" t="s">
        <v>2943</v>
      </c>
      <c r="T1" t="s">
        <v>2944</v>
      </c>
      <c r="U1" t="s">
        <v>2953</v>
      </c>
      <c r="V1" t="s">
        <v>2955</v>
      </c>
      <c r="W1" t="s">
        <v>2954</v>
      </c>
      <c r="X1" t="s">
        <v>2965</v>
      </c>
      <c r="Y1" t="s">
        <v>2966</v>
      </c>
      <c r="Z1" t="s">
        <v>2967</v>
      </c>
    </row>
    <row r="2" spans="1:26" x14ac:dyDescent="0.3">
      <c r="A2" t="s">
        <v>1318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1</v>
      </c>
      <c r="K2" s="1">
        <f>COUNTIFS(Table2[Sub-Sector],Table3[[#This Row],[Sub-Sector]],Table2[% Away From Day High],"&lt;=0.05")/Table3[[#This Row],[Count]]</f>
        <v>0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130</v>
      </c>
      <c r="X2" s="2">
        <f>_xlfn.RANK.AVG(Table3[[#This Row],[Score]],Table3[Score],1)</f>
        <v>1.5</v>
      </c>
      <c r="Y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2" s="2">
        <f>_xlfn.RANK.AVG(Table3[[#This Row],[Score 2 ]],Table3[[Score 2 ]],1)</f>
        <v>5.5</v>
      </c>
    </row>
    <row r="3" spans="1:26" x14ac:dyDescent="0.3">
      <c r="A3" t="s">
        <v>261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0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0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3" s="2">
        <f>_xlfn.RANK.AVG(Table3[[#This Row],[Score]],Table3[Score],1)</f>
        <v>21.5</v>
      </c>
      <c r="Y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3" s="2">
        <f>_xlfn.RANK.AVG(Table3[[#This Row],[Score 2 ]],Table3[[Score 2 ]],1)</f>
        <v>5.5</v>
      </c>
    </row>
    <row r="4" spans="1:26" x14ac:dyDescent="0.3">
      <c r="A4" t="s">
        <v>940</v>
      </c>
      <c r="B4">
        <f>COUNTIFS(Table2[Sub-Sector],Table3[[#This Row],[Sub-Sector]])</f>
        <v>2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0.5</v>
      </c>
      <c r="E4" s="1">
        <f>COUNTIFS(Table2[Sub-Sector],Table3[[#This Row],[Sub-Sector]],Table2[1M Return vs Nifty],"&gt;=5")/Table3[[#This Row],[Count]]</f>
        <v>0.5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0.5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0.5</v>
      </c>
      <c r="M4" s="1">
        <f>COUNTIFS(Table2[Sub-Sector],Table3[[#This Row],[Sub-Sector]],Table2[% Away From Current Week High],"&lt;=0.05")/Table3[[#This Row],[Count]]</f>
        <v>0.5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0.5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1</v>
      </c>
      <c r="W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171.5</v>
      </c>
      <c r="X4" s="2">
        <f>_xlfn.RANK.AVG(Table3[[#This Row],[Score]],Table3[Score],1)</f>
        <v>5</v>
      </c>
      <c r="Y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4" s="2">
        <f>_xlfn.RANK.AVG(Table3[[#This Row],[Score 2 ]],Table3[[Score 2 ]],1)</f>
        <v>5.5</v>
      </c>
    </row>
    <row r="5" spans="1:26" x14ac:dyDescent="0.3">
      <c r="A5" t="s">
        <v>694</v>
      </c>
      <c r="B5">
        <f>COUNTIFS(Table2[Sub-Sector],Table3[[#This Row],[Sub-Sector]])</f>
        <v>5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0.4</v>
      </c>
      <c r="E5" s="1">
        <f>COUNTIFS(Table2[Sub-Sector],Table3[[#This Row],[Sub-Sector]],Table2[1M Return vs Nifty],"&gt;=5")/Table3[[#This Row],[Count]]</f>
        <v>0.6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0.8</v>
      </c>
      <c r="I5" s="1">
        <f>COUNTIFS(Table2[Sub-Sector],Table3[[#This Row],[Sub-Sector]],Table2[Relative Volume],"&gt;=1")/Table3[[#This Row],[Count]]</f>
        <v>1</v>
      </c>
      <c r="J5" s="1">
        <f>COUNTIFS(Table2[Sub-Sector],Table3[[#This Row],[Sub-Sector]],Table2[% Away From Day Low],"&gt;=0.05")/Table3[[#This Row],[Count]]</f>
        <v>0.2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0.8</v>
      </c>
      <c r="M5" s="1">
        <f>COUNTIFS(Table2[Sub-Sector],Table3[[#This Row],[Sub-Sector]],Table2[% Away From Current Week High],"&lt;=0.05")/Table3[[#This Row],[Count]]</f>
        <v>0.8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0.8</v>
      </c>
      <c r="P5" s="1">
        <f>COUNTIFS(Table2[Sub-Sector],Table3[[#This Row],[Sub-Sector]],Table2[% Away From 52W High],"&lt;=10")/Table3[[#This Row],[Count]]</f>
        <v>0.8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1</v>
      </c>
      <c r="W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166</v>
      </c>
      <c r="X5" s="2">
        <f>_xlfn.RANK.AVG(Table3[[#This Row],[Score]],Table3[Score],1)</f>
        <v>3</v>
      </c>
      <c r="Y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5" s="2">
        <f>_xlfn.RANK.AVG(Table3[[#This Row],[Score 2 ]],Table3[[Score 2 ]],1)</f>
        <v>5.5</v>
      </c>
    </row>
    <row r="6" spans="1:26" x14ac:dyDescent="0.3">
      <c r="A6" t="s">
        <v>1650</v>
      </c>
      <c r="B6">
        <f>COUNTIFS(Table2[Sub-Sector],Table3[[#This Row],[Sub-Sector]])</f>
        <v>1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1</v>
      </c>
      <c r="E6" s="1">
        <f>COUNTIFS(Table2[Sub-Sector],Table3[[#This Row],[Sub-Sector]],Table2[1M Return vs Nifty],"&gt;=5")/Table3[[#This Row],[Count]]</f>
        <v>1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0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</v>
      </c>
      <c r="N6" s="1">
        <f>COUNTIFS(Table2[Sub-Sector],Table3[[#This Row],[Sub-Sector]],Table2[% Away From Current Month Low],"&gt;=0.05")/Table3[[#This Row],[Count]]</f>
        <v>1</v>
      </c>
      <c r="O6" s="1">
        <f>COUNTIFS(Table2[Sub-Sector],Table3[[#This Row],[Sub-Sector]],Table2[% Away From Current Month High],"&lt;=0.05")/Table3[[#This Row],[Count]]</f>
        <v>0</v>
      </c>
      <c r="P6" s="1">
        <f>COUNTIFS(Table2[Sub-Sector],Table3[[#This Row],[Sub-Sector]],Table2[% Away From 52W High],"&lt;=10")/Table3[[#This Row],[Count]]</f>
        <v>1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</v>
      </c>
      <c r="W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130</v>
      </c>
      <c r="X6" s="2">
        <f>_xlfn.RANK.AVG(Table3[[#This Row],[Score]],Table3[Score],1)</f>
        <v>1.5</v>
      </c>
      <c r="Y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6" s="2">
        <f>_xlfn.RANK.AVG(Table3[[#This Row],[Score 2 ]],Table3[[Score 2 ]],1)</f>
        <v>5.5</v>
      </c>
    </row>
    <row r="7" spans="1:26" x14ac:dyDescent="0.3">
      <c r="A7" t="s">
        <v>534</v>
      </c>
      <c r="B7">
        <f>COUNTIFS(Table2[Sub-Sector],Table3[[#This Row],[Sub-Sector]])</f>
        <v>1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1</v>
      </c>
      <c r="F7" s="1">
        <f>COUNTIFS(Table2[Sub-Sector],Table3[[#This Row],[Sub-Sector]],Table2[6M Return vs Nifty],"&gt;=10")/Table3[[#This Row],[Count]]</f>
        <v>1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</v>
      </c>
      <c r="W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217.5</v>
      </c>
      <c r="X7" s="2">
        <f>_xlfn.RANK.AVG(Table3[[#This Row],[Score]],Table3[Score],1)</f>
        <v>7</v>
      </c>
      <c r="Y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7" s="2">
        <f>_xlfn.RANK.AVG(Table3[[#This Row],[Score 2 ]],Table3[[Score 2 ]],1)</f>
        <v>5.5</v>
      </c>
    </row>
    <row r="8" spans="1:26" x14ac:dyDescent="0.3">
      <c r="A8" t="s">
        <v>1477</v>
      </c>
      <c r="B8">
        <f>COUNTIFS(Table2[Sub-Sector],Table3[[#This Row],[Sub-Sector]])</f>
        <v>1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</v>
      </c>
      <c r="I8" s="1">
        <f>COUNTIFS(Table2[Sub-Sector],Table3[[#This Row],[Sub-Sector]],Table2[Relative Volume],"&gt;=1")/Table3[[#This Row],[Count]]</f>
        <v>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1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1</v>
      </c>
      <c r="P8" s="1">
        <f>COUNTIFS(Table2[Sub-Sector],Table3[[#This Row],[Sub-Sector]],Table2[% Away From 52W High],"&lt;=10")/Table3[[#This Row],[Count]]</f>
        <v>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1</v>
      </c>
      <c r="W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217.5</v>
      </c>
      <c r="X8" s="2">
        <f>_xlfn.RANK.AVG(Table3[[#This Row],[Score]],Table3[Score],1)</f>
        <v>7</v>
      </c>
      <c r="Y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8" s="2">
        <f>_xlfn.RANK.AVG(Table3[[#This Row],[Score 2 ]],Table3[[Score 2 ]],1)</f>
        <v>5.5</v>
      </c>
    </row>
    <row r="9" spans="1:26" x14ac:dyDescent="0.3">
      <c r="A9" t="s">
        <v>1671</v>
      </c>
      <c r="B9">
        <f>COUNTIFS(Table2[Sub-Sector],Table3[[#This Row],[Sub-Sector]])</f>
        <v>1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1</v>
      </c>
      <c r="F9" s="1">
        <f>COUNTIFS(Table2[Sub-Sector],Table3[[#This Row],[Sub-Sector]],Table2[6M Return vs Nifty],"&gt;=10")/Table3[[#This Row],[Count]]</f>
        <v>1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</v>
      </c>
      <c r="I9" s="1">
        <f>COUNTIFS(Table2[Sub-Sector],Table3[[#This Row],[Sub-Sector]],Table2[Relative Volume],"&gt;=1")/Table3[[#This Row],[Count]]</f>
        <v>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1</v>
      </c>
      <c r="M9" s="1">
        <f>COUNTIFS(Table2[Sub-Sector],Table3[[#This Row],[Sub-Sector]],Table2[% Away From Current Week High],"&lt;=0.05")/Table3[[#This Row],[Count]]</f>
        <v>0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1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0</v>
      </c>
      <c r="W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217.5</v>
      </c>
      <c r="X9" s="2">
        <f>_xlfn.RANK.AVG(Table3[[#This Row],[Score]],Table3[Score],1)</f>
        <v>7</v>
      </c>
      <c r="Y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9" s="2">
        <f>_xlfn.RANK.AVG(Table3[[#This Row],[Score 2 ]],Table3[[Score 2 ]],1)</f>
        <v>5.5</v>
      </c>
    </row>
    <row r="10" spans="1:26" x14ac:dyDescent="0.3">
      <c r="A10" t="s">
        <v>140</v>
      </c>
      <c r="B10">
        <f>COUNTIFS(Table2[Sub-Sector],Table3[[#This Row],[Sub-Sector]])</f>
        <v>1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1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1</v>
      </c>
      <c r="W1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10" s="2">
        <f>_xlfn.RANK.AVG(Table3[[#This Row],[Score]],Table3[Score],1)</f>
        <v>21.5</v>
      </c>
      <c r="Y1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10" s="2">
        <f>_xlfn.RANK.AVG(Table3[[#This Row],[Score 2 ]],Table3[[Score 2 ]],1)</f>
        <v>5.5</v>
      </c>
    </row>
    <row r="11" spans="1:26" x14ac:dyDescent="0.3">
      <c r="A11" t="s">
        <v>154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1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0</v>
      </c>
      <c r="W1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11" s="2">
        <f>_xlfn.RANK.AVG(Table3[[#This Row],[Score]],Table3[Score],1)</f>
        <v>21.5</v>
      </c>
      <c r="Y1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11" s="2">
        <f>_xlfn.RANK.AVG(Table3[[#This Row],[Score 2 ]],Table3[[Score 2 ]],1)</f>
        <v>5.5</v>
      </c>
    </row>
    <row r="12" spans="1:26" x14ac:dyDescent="0.3">
      <c r="A12" t="s">
        <v>363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1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0.66666666666666663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0.33333333333333331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0.33333333333333331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166.5</v>
      </c>
      <c r="X12" s="2">
        <f>_xlfn.RANK.AVG(Table3[[#This Row],[Score]],Table3[Score],1)</f>
        <v>4</v>
      </c>
      <c r="Y1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2" s="2">
        <f>_xlfn.RANK.AVG(Table3[[#This Row],[Score 2 ]],Table3[[Score 2 ]],1)</f>
        <v>11</v>
      </c>
    </row>
    <row r="13" spans="1:26" x14ac:dyDescent="0.3">
      <c r="A13" t="s">
        <v>296</v>
      </c>
      <c r="B13">
        <f>COUNTIFS(Table2[Sub-Sector],Table3[[#This Row],[Sub-Sector]])</f>
        <v>5</v>
      </c>
      <c r="C13" s="1">
        <f>COUNTIFS(Table2[Sub-Sector],Table3[[#This Row],[Sub-Sector]],Table2[Uptrend],"Uptrend")/Table3[[#This Row],[Count]]</f>
        <v>0.6</v>
      </c>
      <c r="D13" s="1">
        <f>COUNTIFS(Table2[Sub-Sector],Table3[[#This Row],[Sub-Sector]],Table2[1W Return vs Nifty],"&gt;=5")/Table3[[#This Row],[Count]]</f>
        <v>0.6</v>
      </c>
      <c r="E13" s="1">
        <f>COUNTIFS(Table2[Sub-Sector],Table3[[#This Row],[Sub-Sector]],Table2[1M Return vs Nifty],"&gt;=5")/Table3[[#This Row],[Count]]</f>
        <v>0.4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0.2</v>
      </c>
      <c r="I13" s="1">
        <f>COUNTIFS(Table2[Sub-Sector],Table3[[#This Row],[Sub-Sector]],Table2[Relative Volume],"&gt;=1")/Table3[[#This Row],[Count]]</f>
        <v>0.6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0.8</v>
      </c>
      <c r="L13" s="1">
        <f>COUNTIFS(Table2[Sub-Sector],Table3[[#This Row],[Sub-Sector]],Table2[% Away From Current Week Low],"&gt;=0.05")/Table3[[#This Row],[Count]]</f>
        <v>0.2</v>
      </c>
      <c r="M13" s="1">
        <f>COUNTIFS(Table2[Sub-Sector],Table3[[#This Row],[Sub-Sector]],Table2[% Away From Current Week High],"&lt;=0.05")/Table3[[#This Row],[Count]]</f>
        <v>0.8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0.8</v>
      </c>
      <c r="P13" s="1">
        <f>COUNTIFS(Table2[Sub-Sector],Table3[[#This Row],[Sub-Sector]],Table2[% Away From 52W High],"&lt;=10")/Table3[[#This Row],[Count]]</f>
        <v>0.6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0.8</v>
      </c>
      <c r="W1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283.5</v>
      </c>
      <c r="X13" s="2">
        <f>_xlfn.RANK.AVG(Table3[[#This Row],[Score]],Table3[Score],1)</f>
        <v>13</v>
      </c>
      <c r="Y1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13" s="2">
        <f>_xlfn.RANK.AVG(Table3[[#This Row],[Score 2 ]],Table3[[Score 2 ]],1)</f>
        <v>12</v>
      </c>
    </row>
    <row r="14" spans="1:26" x14ac:dyDescent="0.3">
      <c r="A14" t="s">
        <v>73</v>
      </c>
      <c r="B14">
        <f>COUNTIFS(Table2[Sub-Sector],Table3[[#This Row],[Sub-Sector]])</f>
        <v>5</v>
      </c>
      <c r="C14" s="1">
        <f>COUNTIFS(Table2[Sub-Sector],Table3[[#This Row],[Sub-Sector]],Table2[Uptrend],"Uptrend")/Table3[[#This Row],[Count]]</f>
        <v>0.8</v>
      </c>
      <c r="D14" s="1">
        <f>COUNTIFS(Table2[Sub-Sector],Table3[[#This Row],[Sub-Sector]],Table2[1W Return vs Nifty],"&gt;=5")/Table3[[#This Row],[Count]]</f>
        <v>0.6</v>
      </c>
      <c r="E14" s="1">
        <f>COUNTIFS(Table2[Sub-Sector],Table3[[#This Row],[Sub-Sector]],Table2[1M Return vs Nifty],"&gt;=5")/Table3[[#This Row],[Count]]</f>
        <v>0.8</v>
      </c>
      <c r="F14" s="1">
        <f>COUNTIFS(Table2[Sub-Sector],Table3[[#This Row],[Sub-Sector]],Table2[6M Return vs Nifty],"&gt;=10")/Table3[[#This Row],[Count]]</f>
        <v>0.8</v>
      </c>
      <c r="G14" s="1">
        <f>COUNTIFS(Table2[Sub-Sector],Table3[[#This Row],[Sub-Sector]],Table2[1Y Return vs Nifty],"&gt;=10")/Table3[[#This Row],[Count]]</f>
        <v>0.8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0.2</v>
      </c>
      <c r="M14" s="1">
        <f>COUNTIFS(Table2[Sub-Sector],Table3[[#This Row],[Sub-Sector]],Table2[% Away From Current Week High],"&lt;=0.05")/Table3[[#This Row],[Count]]</f>
        <v>0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0.4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0.8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0.6</v>
      </c>
      <c r="W1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219.5</v>
      </c>
      <c r="X14" s="2">
        <f>_xlfn.RANK.AVG(Table3[[#This Row],[Score]],Table3[Score],1)</f>
        <v>9</v>
      </c>
      <c r="Y1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150.5</v>
      </c>
      <c r="Z14" s="2">
        <f>_xlfn.RANK.AVG(Table3[[#This Row],[Score 2 ]],Table3[[Score 2 ]],1)</f>
        <v>13</v>
      </c>
    </row>
    <row r="15" spans="1:26" x14ac:dyDescent="0.3">
      <c r="A15" t="s">
        <v>52</v>
      </c>
      <c r="B15">
        <f>COUNTIFS(Table2[Sub-Sector],Table3[[#This Row],[Sub-Sector]])</f>
        <v>4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0.25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0.75</v>
      </c>
      <c r="H15" s="1">
        <f>COUNTIFS(Table2[Sub-Sector],Table3[[#This Row],[Sub-Sector]],Table2[RSI Exponential â€“ 14D],"&gt;=50")/Table3[[#This Row],[Count]]</f>
        <v>0.5</v>
      </c>
      <c r="I15" s="1">
        <f>COUNTIFS(Table2[Sub-Sector],Table3[[#This Row],[Sub-Sector]],Table2[Relative Volume],"&gt;=1")/Table3[[#This Row],[Count]]</f>
        <v>0.75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0.5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0.5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0.25</v>
      </c>
      <c r="S15" s="1">
        <f>COUNTIFS(Table2[Sub-Sector],Table3[[#This Row],[Sub-Sector]],Table2[% Price above 50 EMA],"&gt;=0")/Table3[[#This Row],[Count]]</f>
        <v>0.25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0.75</v>
      </c>
      <c r="W1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15" s="2">
        <f>_xlfn.RANK.AVG(Table3[[#This Row],[Score]],Table3[Score],1)</f>
        <v>32</v>
      </c>
      <c r="Y1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15" s="2">
        <f>_xlfn.RANK.AVG(Table3[[#This Row],[Score 2 ]],Table3[[Score 2 ]],1)</f>
        <v>14</v>
      </c>
    </row>
    <row r="16" spans="1:26" x14ac:dyDescent="0.3">
      <c r="A16" t="s">
        <v>809</v>
      </c>
      <c r="B16">
        <f>COUNTIFS(Table2[Sub-Sector],Table3[[#This Row],[Sub-Sector]])</f>
        <v>2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0.5</v>
      </c>
      <c r="E16" s="1">
        <f>COUNTIFS(Table2[Sub-Sector],Table3[[#This Row],[Sub-Sector]],Table2[1M Return vs Nifty],"&gt;=5")/Table3[[#This Row],[Count]]</f>
        <v>0.5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0.5</v>
      </c>
      <c r="I16" s="1">
        <f>COUNTIFS(Table2[Sub-Sector],Table3[[#This Row],[Sub-Sector]],Table2[Relative Volume],"&gt;=1")/Table3[[#This Row],[Count]]</f>
        <v>0.5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0.5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0.5</v>
      </c>
      <c r="W1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234</v>
      </c>
      <c r="X16" s="2">
        <f>_xlfn.RANK.AVG(Table3[[#This Row],[Score]],Table3[Score],1)</f>
        <v>10</v>
      </c>
      <c r="Y1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16" s="2">
        <f>_xlfn.RANK.AVG(Table3[[#This Row],[Score 2 ]],Table3[[Score 2 ]],1)</f>
        <v>16.5</v>
      </c>
    </row>
    <row r="17" spans="1:26" x14ac:dyDescent="0.3">
      <c r="A17" t="s">
        <v>366</v>
      </c>
      <c r="B17">
        <f>COUNTIFS(Table2[Sub-Sector],Table3[[#This Row],[Sub-Sector]])</f>
        <v>2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0.5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0.5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0.5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0.5</v>
      </c>
      <c r="P17" s="1">
        <f>COUNTIFS(Table2[Sub-Sector],Table3[[#This Row],[Sub-Sector]],Table2[% Away From 52W High],"&lt;=10")/Table3[[#This Row],[Count]]</f>
        <v>0.5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1</v>
      </c>
      <c r="W1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</v>
      </c>
      <c r="X17" s="2">
        <f>_xlfn.RANK.AVG(Table3[[#This Row],[Score]],Table3[Score],1)</f>
        <v>16.5</v>
      </c>
      <c r="Y1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17" s="2">
        <f>_xlfn.RANK.AVG(Table3[[#This Row],[Score 2 ]],Table3[[Score 2 ]],1)</f>
        <v>16.5</v>
      </c>
    </row>
    <row r="18" spans="1:26" x14ac:dyDescent="0.3">
      <c r="A18" t="s">
        <v>335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1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0.5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0.5</v>
      </c>
      <c r="K18" s="1">
        <f>COUNTIFS(Table2[Sub-Sector],Table3[[#This Row],[Sub-Sector]],Table2[% Away From Day High],"&lt;=0.05")/Table3[[#This Row],[Count]]</f>
        <v>0.5</v>
      </c>
      <c r="L18" s="1">
        <f>COUNTIFS(Table2[Sub-Sector],Table3[[#This Row],[Sub-Sector]],Table2[% Away From Current Week Low],"&gt;=0.05")/Table3[[#This Row],[Count]]</f>
        <v>0.5</v>
      </c>
      <c r="M18" s="1">
        <f>COUNTIFS(Table2[Sub-Sector],Table3[[#This Row],[Sub-Sector]],Table2[% Away From Current Week High],"&lt;=0.05")/Table3[[#This Row],[Count]]</f>
        <v>0.5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0.5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0.5</v>
      </c>
      <c r="W1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</v>
      </c>
      <c r="X18" s="2">
        <f>_xlfn.RANK.AVG(Table3[[#This Row],[Score]],Table3[Score],1)</f>
        <v>16.5</v>
      </c>
      <c r="Y1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18" s="2">
        <f>_xlfn.RANK.AVG(Table3[[#This Row],[Score 2 ]],Table3[[Score 2 ]],1)</f>
        <v>16.5</v>
      </c>
    </row>
    <row r="19" spans="1:26" x14ac:dyDescent="0.3">
      <c r="A19" t="s">
        <v>86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0.5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1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0.5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1</v>
      </c>
      <c r="O19" s="1">
        <f>COUNTIFS(Table2[Sub-Sector],Table3[[#This Row],[Sub-Sector]],Table2[% Away From Current Month High],"&lt;=0.05")/Table3[[#This Row],[Count]]</f>
        <v>0.5</v>
      </c>
      <c r="P19" s="1">
        <f>COUNTIFS(Table2[Sub-Sector],Table3[[#This Row],[Sub-Sector]],Table2[% Away From 52W High],"&lt;=10")/Table3[[#This Row],[Count]]</f>
        <v>1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1</v>
      </c>
      <c r="V19" s="1">
        <f>COUNTIFS(Table2[Sub-Sector],Table3[[#This Row],[Sub-Sector]],Table2[Sharpe Ratio],"&gt;=0.10")/Table3[[#This Row],[Count]]</f>
        <v>0</v>
      </c>
      <c r="W1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19" s="2">
        <f>_xlfn.RANK.AVG(Table3[[#This Row],[Score]],Table3[Score],1)</f>
        <v>44</v>
      </c>
      <c r="Y1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19" s="2">
        <f>_xlfn.RANK.AVG(Table3[[#This Row],[Score 2 ]],Table3[[Score 2 ]],1)</f>
        <v>16.5</v>
      </c>
    </row>
    <row r="20" spans="1:26" x14ac:dyDescent="0.3">
      <c r="A20" t="s">
        <v>649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0.66666666666666663</v>
      </c>
      <c r="D20" s="1">
        <f>COUNTIFS(Table2[Sub-Sector],Table3[[#This Row],[Sub-Sector]],Table2[1W Return vs Nifty],"&gt;=5")/Table3[[#This Row],[Count]]</f>
        <v>0.66666666666666663</v>
      </c>
      <c r="E20" s="1">
        <f>COUNTIFS(Table2[Sub-Sector],Table3[[#This Row],[Sub-Sector]],Table2[1M Return vs Nifty],"&gt;=5")/Table3[[#This Row],[Count]]</f>
        <v>0.33333333333333331</v>
      </c>
      <c r="F20" s="1">
        <f>COUNTIFS(Table2[Sub-Sector],Table3[[#This Row],[Sub-Sector]],Table2[6M Return vs Nifty],"&gt;=10")/Table3[[#This Row],[Count]]</f>
        <v>0.66666666666666663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0.66666666666666663</v>
      </c>
      <c r="I20" s="1">
        <f>COUNTIFS(Table2[Sub-Sector],Table3[[#This Row],[Sub-Sector]],Table2[Relative Volume],"&gt;=1")/Table3[[#This Row],[Count]]</f>
        <v>0.66666666666666663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0.66666666666666663</v>
      </c>
      <c r="N20" s="1">
        <f>COUNTIFS(Table2[Sub-Sector],Table3[[#This Row],[Sub-Sector]],Table2[% Away From Current Month Low],"&gt;=0.05")/Table3[[#This Row],[Count]]</f>
        <v>1</v>
      </c>
      <c r="O20" s="1">
        <f>COUNTIFS(Table2[Sub-Sector],Table3[[#This Row],[Sub-Sector]],Table2[% Away From Current Month High],"&lt;=0.05")/Table3[[#This Row],[Count]]</f>
        <v>0.66666666666666663</v>
      </c>
      <c r="P20" s="1">
        <f>COUNTIFS(Table2[Sub-Sector],Table3[[#This Row],[Sub-Sector]],Table2[% Away From 52W High],"&lt;=10")/Table3[[#This Row],[Count]]</f>
        <v>0.66666666666666663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1</v>
      </c>
      <c r="S20" s="1">
        <f>COUNTIFS(Table2[Sub-Sector],Table3[[#This Row],[Sub-Sector]],Table2[% Price above 50 EMA],"&gt;=0")/Table3[[#This Row],[Count]]</f>
        <v>1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1</v>
      </c>
      <c r="V20" s="1">
        <f>COUNTIFS(Table2[Sub-Sector],Table3[[#This Row],[Sub-Sector]],Table2[Sharpe Ratio],"&gt;=0.10")/Table3[[#This Row],[Count]]</f>
        <v>0.66666666666666663</v>
      </c>
      <c r="W2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20" s="2">
        <f>_xlfn.RANK.AVG(Table3[[#This Row],[Score]],Table3[Score],1)</f>
        <v>14</v>
      </c>
      <c r="Y2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0" s="2">
        <f>_xlfn.RANK.AVG(Table3[[#This Row],[Score 2 ]],Table3[[Score 2 ]],1)</f>
        <v>19</v>
      </c>
    </row>
    <row r="21" spans="1:26" x14ac:dyDescent="0.3">
      <c r="A21" t="s">
        <v>691</v>
      </c>
      <c r="B21">
        <f>COUNTIFS(Table2[Sub-Sector],Table3[[#This Row],[Sub-Sector]])</f>
        <v>4</v>
      </c>
      <c r="C21" s="1">
        <f>COUNTIFS(Table2[Sub-Sector],Table3[[#This Row],[Sub-Sector]],Table2[Uptrend],"Uptrend")/Table3[[#This Row],[Count]]</f>
        <v>0.5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0.25</v>
      </c>
      <c r="F21" s="1">
        <f>COUNTIFS(Table2[Sub-Sector],Table3[[#This Row],[Sub-Sector]],Table2[6M Return vs Nifty],"&gt;=10")/Table3[[#This Row],[Count]]</f>
        <v>0.75</v>
      </c>
      <c r="G21" s="1">
        <f>COUNTIFS(Table2[Sub-Sector],Table3[[#This Row],[Sub-Sector]],Table2[1Y Return vs Nifty],"&gt;=10")/Table3[[#This Row],[Count]]</f>
        <v>0.75</v>
      </c>
      <c r="H21" s="1">
        <f>COUNTIFS(Table2[Sub-Sector],Table3[[#This Row],[Sub-Sector]],Table2[RSI Exponential â€“ 14D],"&gt;=50")/Table3[[#This Row],[Count]]</f>
        <v>0.25</v>
      </c>
      <c r="I21" s="1">
        <f>COUNTIFS(Table2[Sub-Sector],Table3[[#This Row],[Sub-Sector]],Table2[Relative Volume],"&gt;=1")/Table3[[#This Row],[Count]]</f>
        <v>0.75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0.5</v>
      </c>
      <c r="N21" s="1">
        <f>COUNTIFS(Table2[Sub-Sector],Table3[[#This Row],[Sub-Sector]],Table2[% Away From Current Month Low],"&gt;=0.05")/Table3[[#This Row],[Count]]</f>
        <v>1</v>
      </c>
      <c r="O21" s="1">
        <f>COUNTIFS(Table2[Sub-Sector],Table3[[#This Row],[Sub-Sector]],Table2[% Away From Current Month High],"&lt;=0.05")/Table3[[#This Row],[Count]]</f>
        <v>0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0.75</v>
      </c>
      <c r="U21" s="1">
        <f>COUNTIFS(Table2[Sub-Sector],Table3[[#This Row],[Sub-Sector]],Table2[Rate of Change - Zone],"Positive")/Table3[[#This Row],[Count]]</f>
        <v>1</v>
      </c>
      <c r="V21" s="1">
        <f>COUNTIFS(Table2[Sub-Sector],Table3[[#This Row],[Sub-Sector]],Table2[Sharpe Ratio],"&gt;=0.10")/Table3[[#This Row],[Count]]</f>
        <v>0.5</v>
      </c>
      <c r="W2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21" s="2">
        <f>_xlfn.RANK.AVG(Table3[[#This Row],[Score]],Table3[Score],1)</f>
        <v>67</v>
      </c>
      <c r="Y2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1" s="2">
        <f>_xlfn.RANK.AVG(Table3[[#This Row],[Score 2 ]],Table3[[Score 2 ]],1)</f>
        <v>20</v>
      </c>
    </row>
    <row r="22" spans="1:26" x14ac:dyDescent="0.3">
      <c r="A22" t="s">
        <v>151</v>
      </c>
      <c r="B22">
        <f>COUNTIFS(Table2[Sub-Sector],Table3[[#This Row],[Sub-Sector]])</f>
        <v>3</v>
      </c>
      <c r="C22" s="1">
        <f>COUNTIFS(Table2[Sub-Sector],Table3[[#This Row],[Sub-Sector]],Table2[Uptrend],"Uptrend")/Table3[[#This Row],[Count]]</f>
        <v>1</v>
      </c>
      <c r="D22" s="1">
        <f>COUNTIFS(Table2[Sub-Sector],Table3[[#This Row],[Sub-Sector]],Table2[1W Return vs Nifty],"&gt;=5")/Table3[[#This Row],[Count]]</f>
        <v>0.33333333333333331</v>
      </c>
      <c r="E22" s="1">
        <f>COUNTIFS(Table2[Sub-Sector],Table3[[#This Row],[Sub-Sector]],Table2[1M Return vs Nifty],"&gt;=5")/Table3[[#This Row],[Count]]</f>
        <v>0.66666666666666663</v>
      </c>
      <c r="F22" s="1">
        <f>COUNTIFS(Table2[Sub-Sector],Table3[[#This Row],[Sub-Sector]],Table2[6M Return vs Nifty],"&gt;=10")/Table3[[#This Row],[Count]]</f>
        <v>1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0.66666666666666663</v>
      </c>
      <c r="I22" s="1">
        <f>COUNTIFS(Table2[Sub-Sector],Table3[[#This Row],[Sub-Sector]],Table2[Relative Volume],"&gt;=1")/Table3[[#This Row],[Count]]</f>
        <v>0.33333333333333331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0.33333333333333331</v>
      </c>
      <c r="M22" s="1">
        <f>COUNTIFS(Table2[Sub-Sector],Table3[[#This Row],[Sub-Sector]],Table2[% Away From Current Week High],"&lt;=0.05")/Table3[[#This Row],[Count]]</f>
        <v>0.66666666666666663</v>
      </c>
      <c r="N22" s="1">
        <f>COUNTIFS(Table2[Sub-Sector],Table3[[#This Row],[Sub-Sector]],Table2[% Away From Current Month Low],"&gt;=0.05")/Table3[[#This Row],[Count]]</f>
        <v>1</v>
      </c>
      <c r="O22" s="1">
        <f>COUNTIFS(Table2[Sub-Sector],Table3[[#This Row],[Sub-Sector]],Table2[% Away From Current Month High],"&lt;=0.05")/Table3[[#This Row],[Count]]</f>
        <v>0.66666666666666663</v>
      </c>
      <c r="P22" s="1">
        <f>COUNTIFS(Table2[Sub-Sector],Table3[[#This Row],[Sub-Sector]],Table2[% Away From 52W High],"&lt;=10")/Table3[[#This Row],[Count]]</f>
        <v>1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1</v>
      </c>
      <c r="S22" s="1">
        <f>COUNTIFS(Table2[Sub-Sector],Table3[[#This Row],[Sub-Sector]],Table2[% Price above 50 EMA],"&gt;=0")/Table3[[#This Row],[Count]]</f>
        <v>1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1</v>
      </c>
      <c r="V22" s="1">
        <f>COUNTIFS(Table2[Sub-Sector],Table3[[#This Row],[Sub-Sector]],Table2[Sharpe Ratio],"&gt;=0.10")/Table3[[#This Row],[Count]]</f>
        <v>0.33333333333333331</v>
      </c>
      <c r="W2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250.5</v>
      </c>
      <c r="X22" s="2">
        <f>_xlfn.RANK.AVG(Table3[[#This Row],[Score]],Table3[Score],1)</f>
        <v>11</v>
      </c>
      <c r="Y2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22" s="2">
        <f>_xlfn.RANK.AVG(Table3[[#This Row],[Score 2 ]],Table3[[Score 2 ]],1)</f>
        <v>21</v>
      </c>
    </row>
    <row r="23" spans="1:26" x14ac:dyDescent="0.3">
      <c r="A23" t="s">
        <v>143</v>
      </c>
      <c r="B23">
        <f>COUNTIFS(Table2[Sub-Sector],Table3[[#This Row],[Sub-Sector]])</f>
        <v>10</v>
      </c>
      <c r="C23" s="1">
        <f>COUNTIFS(Table2[Sub-Sector],Table3[[#This Row],[Sub-Sector]],Table2[Uptrend],"Uptrend")/Table3[[#This Row],[Count]]</f>
        <v>1</v>
      </c>
      <c r="D23" s="1">
        <f>COUNTIFS(Table2[Sub-Sector],Table3[[#This Row],[Sub-Sector]],Table2[1W Return vs Nifty],"&gt;=5")/Table3[[#This Row],[Count]]</f>
        <v>0.3</v>
      </c>
      <c r="E23" s="1">
        <f>COUNTIFS(Table2[Sub-Sector],Table3[[#This Row],[Sub-Sector]],Table2[1M Return vs Nifty],"&gt;=5")/Table3[[#This Row],[Count]]</f>
        <v>0.2</v>
      </c>
      <c r="F23" s="1">
        <f>COUNTIFS(Table2[Sub-Sector],Table3[[#This Row],[Sub-Sector]],Table2[6M Return vs Nifty],"&gt;=10")/Table3[[#This Row],[Count]]</f>
        <v>1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1</v>
      </c>
      <c r="I23" s="1">
        <f>COUNTIFS(Table2[Sub-Sector],Table3[[#This Row],[Sub-Sector]],Table2[Relative Volume],"&gt;=1")/Table3[[#This Row],[Count]]</f>
        <v>0.2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0.9</v>
      </c>
      <c r="L23" s="1">
        <f>COUNTIFS(Table2[Sub-Sector],Table3[[#This Row],[Sub-Sector]],Table2[% Away From Current Week Low],"&gt;=0.05")/Table3[[#This Row],[Count]]</f>
        <v>0.1</v>
      </c>
      <c r="M23" s="1">
        <f>COUNTIFS(Table2[Sub-Sector],Table3[[#This Row],[Sub-Sector]],Table2[% Away From Current Week High],"&lt;=0.05")/Table3[[#This Row],[Count]]</f>
        <v>0.4</v>
      </c>
      <c r="N23" s="1">
        <f>COUNTIFS(Table2[Sub-Sector],Table3[[#This Row],[Sub-Sector]],Table2[% Away From Current Month Low],"&gt;=0.05")/Table3[[#This Row],[Count]]</f>
        <v>1</v>
      </c>
      <c r="O23" s="1">
        <f>COUNTIFS(Table2[Sub-Sector],Table3[[#This Row],[Sub-Sector]],Table2[% Away From Current Month High],"&lt;=0.05")/Table3[[#This Row],[Count]]</f>
        <v>0.3</v>
      </c>
      <c r="P23" s="1">
        <f>COUNTIFS(Table2[Sub-Sector],Table3[[#This Row],[Sub-Sector]],Table2[% Away From 52W High],"&lt;=10")/Table3[[#This Row],[Count]]</f>
        <v>0.7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0.9</v>
      </c>
      <c r="S23" s="1">
        <f>COUNTIFS(Table2[Sub-Sector],Table3[[#This Row],[Sub-Sector]],Table2[% Price above 50 EMA],"&gt;=0")/Table3[[#This Row],[Count]]</f>
        <v>0.9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1</v>
      </c>
      <c r="V23" s="1">
        <f>COUNTIFS(Table2[Sub-Sector],Table3[[#This Row],[Sub-Sector]],Table2[Sharpe Ratio],"&gt;=0.10")/Table3[[#This Row],[Count]]</f>
        <v>1</v>
      </c>
      <c r="W2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23" s="2">
        <f>_xlfn.RANK.AVG(Table3[[#This Row],[Score]],Table3[Score],1)</f>
        <v>28.5</v>
      </c>
      <c r="Y2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23" s="2">
        <f>_xlfn.RANK.AVG(Table3[[#This Row],[Score 2 ]],Table3[[Score 2 ]],1)</f>
        <v>22.5</v>
      </c>
    </row>
    <row r="24" spans="1:26" x14ac:dyDescent="0.3">
      <c r="A24" t="s">
        <v>445</v>
      </c>
      <c r="B24">
        <f>COUNTIFS(Table2[Sub-Sector],Table3[[#This Row],[Sub-Sector]])</f>
        <v>14</v>
      </c>
      <c r="C24" s="1">
        <f>COUNTIFS(Table2[Sub-Sector],Table3[[#This Row],[Sub-Sector]],Table2[Uptrend],"Uptrend")/Table3[[#This Row],[Count]]</f>
        <v>0.7857142857142857</v>
      </c>
      <c r="D24" s="1">
        <f>COUNTIFS(Table2[Sub-Sector],Table3[[#This Row],[Sub-Sector]],Table2[1W Return vs Nifty],"&gt;=5")/Table3[[#This Row],[Count]]</f>
        <v>0.7142857142857143</v>
      </c>
      <c r="E24" s="1">
        <f>COUNTIFS(Table2[Sub-Sector],Table3[[#This Row],[Sub-Sector]],Table2[1M Return vs Nifty],"&gt;=5")/Table3[[#This Row],[Count]]</f>
        <v>0.9285714285714286</v>
      </c>
      <c r="F24" s="1">
        <f>COUNTIFS(Table2[Sub-Sector],Table3[[#This Row],[Sub-Sector]],Table2[6M Return vs Nifty],"&gt;=10")/Table3[[#This Row],[Count]]</f>
        <v>0.5714285714285714</v>
      </c>
      <c r="G24" s="1">
        <f>COUNTIFS(Table2[Sub-Sector],Table3[[#This Row],[Sub-Sector]],Table2[1Y Return vs Nifty],"&gt;=10")/Table3[[#This Row],[Count]]</f>
        <v>0.7142857142857143</v>
      </c>
      <c r="H24" s="1">
        <f>COUNTIFS(Table2[Sub-Sector],Table3[[#This Row],[Sub-Sector]],Table2[RSI Exponential â€“ 14D],"&gt;=50")/Table3[[#This Row],[Count]]</f>
        <v>0.5714285714285714</v>
      </c>
      <c r="I24" s="1">
        <f>COUNTIFS(Table2[Sub-Sector],Table3[[#This Row],[Sub-Sector]],Table2[Relative Volume],"&gt;=1")/Table3[[#This Row],[Count]]</f>
        <v>0.9285714285714286</v>
      </c>
      <c r="J24" s="1">
        <f>COUNTIFS(Table2[Sub-Sector],Table3[[#This Row],[Sub-Sector]],Table2[% Away From Day Low],"&gt;=0.05")/Table3[[#This Row],[Count]]</f>
        <v>7.1428571428571425E-2</v>
      </c>
      <c r="K24" s="1">
        <f>COUNTIFS(Table2[Sub-Sector],Table3[[#This Row],[Sub-Sector]],Table2[% Away From Day High],"&lt;=0.05")/Table3[[#This Row],[Count]]</f>
        <v>0.42857142857142855</v>
      </c>
      <c r="L24" s="1">
        <f>COUNTIFS(Table2[Sub-Sector],Table3[[#This Row],[Sub-Sector]],Table2[% Away From Current Week Low],"&gt;=0.05")/Table3[[#This Row],[Count]]</f>
        <v>0.7857142857142857</v>
      </c>
      <c r="M24" s="1">
        <f>COUNTIFS(Table2[Sub-Sector],Table3[[#This Row],[Sub-Sector]],Table2[% Away From Current Week High],"&lt;=0.05")/Table3[[#This Row],[Count]]</f>
        <v>0.35714285714285715</v>
      </c>
      <c r="N24" s="1">
        <f>COUNTIFS(Table2[Sub-Sector],Table3[[#This Row],[Sub-Sector]],Table2[% Away From Current Month Low],"&gt;=0.05")/Table3[[#This Row],[Count]]</f>
        <v>1</v>
      </c>
      <c r="O24" s="1">
        <f>COUNTIFS(Table2[Sub-Sector],Table3[[#This Row],[Sub-Sector]],Table2[% Away From Current Month High],"&lt;=0.05")/Table3[[#This Row],[Count]]</f>
        <v>0.35714285714285715</v>
      </c>
      <c r="P24" s="1">
        <f>COUNTIFS(Table2[Sub-Sector],Table3[[#This Row],[Sub-Sector]],Table2[% Away From 52W High],"&lt;=10")/Table3[[#This Row],[Count]]</f>
        <v>0.5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1</v>
      </c>
      <c r="S24" s="1">
        <f>COUNTIFS(Table2[Sub-Sector],Table3[[#This Row],[Sub-Sector]],Table2[% Price above 50 EMA],"&gt;=0")/Table3[[#This Row],[Count]]</f>
        <v>0.9285714285714286</v>
      </c>
      <c r="T24" s="1">
        <f>COUNTIFS(Table2[Sub-Sector],Table3[[#This Row],[Sub-Sector]],Table2[% Price above 200 EMA],"&gt;=0")/Table3[[#This Row],[Count]]</f>
        <v>0.9285714285714286</v>
      </c>
      <c r="U24" s="1">
        <f>COUNTIFS(Table2[Sub-Sector],Table3[[#This Row],[Sub-Sector]],Table2[Rate of Change - Zone],"Positive")/Table3[[#This Row],[Count]]</f>
        <v>1</v>
      </c>
      <c r="V24" s="1">
        <f>COUNTIFS(Table2[Sub-Sector],Table3[[#This Row],[Sub-Sector]],Table2[Sharpe Ratio],"&gt;=0.10")/Table3[[#This Row],[Count]]</f>
        <v>7.1428571428571425E-2</v>
      </c>
      <c r="W2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</v>
      </c>
      <c r="X24" s="2">
        <f>_xlfn.RANK.AVG(Table3[[#This Row],[Score]],Table3[Score],1)</f>
        <v>12</v>
      </c>
      <c r="Y2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24" s="2">
        <f>_xlfn.RANK.AVG(Table3[[#This Row],[Score 2 ]],Table3[[Score 2 ]],1)</f>
        <v>22.5</v>
      </c>
    </row>
    <row r="25" spans="1:26" x14ac:dyDescent="0.3">
      <c r="A25" t="s">
        <v>945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0.66666666666666663</v>
      </c>
      <c r="D25" s="1">
        <f>COUNTIFS(Table2[Sub-Sector],Table3[[#This Row],[Sub-Sector]],Table2[1W Return vs Nifty],"&gt;=5")/Table3[[#This Row],[Count]]</f>
        <v>0.33333333333333331</v>
      </c>
      <c r="E25" s="1">
        <f>COUNTIFS(Table2[Sub-Sector],Table3[[#This Row],[Sub-Sector]],Table2[1M Return vs Nifty],"&gt;=5")/Table3[[#This Row],[Count]]</f>
        <v>0.33333333333333331</v>
      </c>
      <c r="F25" s="1">
        <f>COUNTIFS(Table2[Sub-Sector],Table3[[#This Row],[Sub-Sector]],Table2[6M Return vs Nifty],"&gt;=10")/Table3[[#This Row],[Count]]</f>
        <v>0</v>
      </c>
      <c r="G25" s="1">
        <f>COUNTIFS(Table2[Sub-Sector],Table3[[#This Row],[Sub-Sector]],Table2[1Y Return vs Nifty],"&gt;=10")/Table3[[#This Row],[Count]]</f>
        <v>1</v>
      </c>
      <c r="H25" s="1">
        <f>COUNTIFS(Table2[Sub-Sector],Table3[[#This Row],[Sub-Sector]],Table2[RSI Exponential â€“ 14D],"&gt;=50")/Table3[[#This Row],[Count]]</f>
        <v>0</v>
      </c>
      <c r="I25" s="1">
        <f>COUNTIFS(Table2[Sub-Sector],Table3[[#This Row],[Sub-Sector]],Table2[Relative Volume],"&gt;=1")/Table3[[#This Row],[Count]]</f>
        <v>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1</v>
      </c>
      <c r="O25" s="1">
        <f>COUNTIFS(Table2[Sub-Sector],Table3[[#This Row],[Sub-Sector]],Table2[% Away From Current Month High],"&lt;=0.05")/Table3[[#This Row],[Count]]</f>
        <v>1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1</v>
      </c>
      <c r="S25" s="1">
        <f>COUNTIFS(Table2[Sub-Sector],Table3[[#This Row],[Sub-Sector]],Table2[% Price above 50 EMA],"&gt;=0")/Table3[[#This Row],[Count]]</f>
        <v>1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1</v>
      </c>
      <c r="V25" s="1">
        <f>COUNTIFS(Table2[Sub-Sector],Table3[[#This Row],[Sub-Sector]],Table2[Sharpe Ratio],"&gt;=0.10")/Table3[[#This Row],[Count]]</f>
        <v>0.66666666666666663</v>
      </c>
      <c r="W2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25" s="2">
        <f>_xlfn.RANK.AVG(Table3[[#This Row],[Score]],Table3[Score],1)</f>
        <v>37</v>
      </c>
      <c r="Y2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25" s="2">
        <f>_xlfn.RANK.AVG(Table3[[#This Row],[Score 2 ]],Table3[[Score 2 ]],1)</f>
        <v>24.5</v>
      </c>
    </row>
    <row r="26" spans="1:26" x14ac:dyDescent="0.3">
      <c r="A26" t="s">
        <v>1238</v>
      </c>
      <c r="B26">
        <f>COUNTIFS(Table2[Sub-Sector],Table3[[#This Row],[Sub-Sector]])</f>
        <v>1</v>
      </c>
      <c r="C26" s="1">
        <f>COUNTIFS(Table2[Sub-Sector],Table3[[#This Row],[Sub-Sector]],Table2[Uptrend],"Uptrend")/Table3[[#This Row],[Count]]</f>
        <v>1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0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1</v>
      </c>
      <c r="I26" s="1">
        <f>COUNTIFS(Table2[Sub-Sector],Table3[[#This Row],[Sub-Sector]],Table2[Relative Volume],"&gt;=1")/Table3[[#This Row],[Count]]</f>
        <v>1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1</v>
      </c>
      <c r="O26" s="1">
        <f>COUNTIFS(Table2[Sub-Sector],Table3[[#This Row],[Sub-Sector]],Table2[% Away From Current Month High],"&lt;=0.05")/Table3[[#This Row],[Count]]</f>
        <v>0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1</v>
      </c>
      <c r="S26" s="1">
        <f>COUNTIFS(Table2[Sub-Sector],Table3[[#This Row],[Sub-Sector]],Table2[% Price above 50 EMA],"&gt;=0")/Table3[[#This Row],[Count]]</f>
        <v>1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1</v>
      </c>
      <c r="V26" s="1">
        <f>COUNTIFS(Table2[Sub-Sector],Table3[[#This Row],[Sub-Sector]],Table2[Sharpe Ratio],"&gt;=0.10")/Table3[[#This Row],[Count]]</f>
        <v>0</v>
      </c>
      <c r="W2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26" s="2">
        <f>_xlfn.RANK.AVG(Table3[[#This Row],[Score]],Table3[Score],1)</f>
        <v>55</v>
      </c>
      <c r="Y2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26" s="2">
        <f>_xlfn.RANK.AVG(Table3[[#This Row],[Score 2 ]],Table3[[Score 2 ]],1)</f>
        <v>24.5</v>
      </c>
    </row>
    <row r="27" spans="1:26" x14ac:dyDescent="0.3">
      <c r="A27" t="s">
        <v>503</v>
      </c>
      <c r="B27">
        <f>COUNTIFS(Table2[Sub-Sector],Table3[[#This Row],[Sub-Sector]])</f>
        <v>1</v>
      </c>
      <c r="C27" s="1">
        <f>COUNTIFS(Table2[Sub-Sector],Table3[[#This Row],[Sub-Sector]],Table2[Uptrend],"Uptrend")/Table3[[#This Row],[Count]]</f>
        <v>1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1</v>
      </c>
      <c r="F27" s="1">
        <f>COUNTIFS(Table2[Sub-Sector],Table3[[#This Row],[Sub-Sector]],Table2[6M Return vs Nifty],"&gt;=10")/Table3[[#This Row],[Count]]</f>
        <v>1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1</v>
      </c>
      <c r="I27" s="1">
        <f>COUNTIFS(Table2[Sub-Sector],Table3[[#This Row],[Sub-Sector]],Table2[Relative Volume],"&gt;=1")/Table3[[#This Row],[Count]]</f>
        <v>0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1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1</v>
      </c>
      <c r="O27" s="1">
        <f>COUNTIFS(Table2[Sub-Sector],Table3[[#This Row],[Sub-Sector]],Table2[% Away From Current Month High],"&lt;=0.05")/Table3[[#This Row],[Count]]</f>
        <v>1</v>
      </c>
      <c r="P27" s="1">
        <f>COUNTIFS(Table2[Sub-Sector],Table3[[#This Row],[Sub-Sector]],Table2[% Away From 52W High],"&lt;=10")/Table3[[#This Row],[Count]]</f>
        <v>1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1</v>
      </c>
      <c r="S27" s="1">
        <f>COUNTIFS(Table2[Sub-Sector],Table3[[#This Row],[Sub-Sector]],Table2[% Price above 50 EMA],"&gt;=0")/Table3[[#This Row],[Count]]</f>
        <v>1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1</v>
      </c>
      <c r="V27" s="1">
        <f>COUNTIFS(Table2[Sub-Sector],Table3[[#This Row],[Sub-Sector]],Table2[Sharpe Ratio],"&gt;=0.10")/Table3[[#This Row],[Count]]</f>
        <v>0</v>
      </c>
      <c r="W2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27" s="2">
        <f>_xlfn.RANK.AVG(Table3[[#This Row],[Score]],Table3[Score],1)</f>
        <v>18.5</v>
      </c>
      <c r="Y2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27" s="2">
        <f>_xlfn.RANK.AVG(Table3[[#This Row],[Score 2 ]],Table3[[Score 2 ]],1)</f>
        <v>30.5</v>
      </c>
    </row>
    <row r="28" spans="1:26" x14ac:dyDescent="0.3">
      <c r="A28" t="s">
        <v>114</v>
      </c>
      <c r="B28">
        <f>COUNTIFS(Table2[Sub-Sector],Table3[[#This Row],[Sub-Sector]])</f>
        <v>3</v>
      </c>
      <c r="C28" s="1">
        <f>COUNTIFS(Table2[Sub-Sector],Table3[[#This Row],[Sub-Sector]],Table2[Uptrend],"Uptrend")/Table3[[#This Row],[Count]]</f>
        <v>1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0.66666666666666663</v>
      </c>
      <c r="F28" s="1">
        <f>COUNTIFS(Table2[Sub-Sector],Table3[[#This Row],[Sub-Sector]],Table2[6M Return vs Nifty],"&gt;=10")/Table3[[#This Row],[Count]]</f>
        <v>1</v>
      </c>
      <c r="G28" s="1">
        <f>COUNTIFS(Table2[Sub-Sector],Table3[[#This Row],[Sub-Sector]],Table2[1Y Return vs Nifty],"&gt;=10")/Table3[[#This Row],[Count]]</f>
        <v>1</v>
      </c>
      <c r="H28" s="1">
        <f>COUNTIFS(Table2[Sub-Sector],Table3[[#This Row],[Sub-Sector]],Table2[RSI Exponential â€“ 14D],"&gt;=50")/Table3[[#This Row],[Count]]</f>
        <v>1</v>
      </c>
      <c r="I28" s="1">
        <f>COUNTIFS(Table2[Sub-Sector],Table3[[#This Row],[Sub-Sector]],Table2[Relative Volume],"&gt;=1")/Table3[[#This Row],[Count]]</f>
        <v>0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0.66666666666666663</v>
      </c>
      <c r="N28" s="1">
        <f>COUNTIFS(Table2[Sub-Sector],Table3[[#This Row],[Sub-Sector]],Table2[% Away From Current Month Low],"&gt;=0.05")/Table3[[#This Row],[Count]]</f>
        <v>1</v>
      </c>
      <c r="O28" s="1">
        <f>COUNTIFS(Table2[Sub-Sector],Table3[[#This Row],[Sub-Sector]],Table2[% Away From Current Month High],"&lt;=0.05")/Table3[[#This Row],[Count]]</f>
        <v>0.66666666666666663</v>
      </c>
      <c r="P28" s="1">
        <f>COUNTIFS(Table2[Sub-Sector],Table3[[#This Row],[Sub-Sector]],Table2[% Away From 52W High],"&lt;=10")/Table3[[#This Row],[Count]]</f>
        <v>1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0.66666666666666663</v>
      </c>
      <c r="S28" s="1">
        <f>COUNTIFS(Table2[Sub-Sector],Table3[[#This Row],[Sub-Sector]],Table2[% Price above 50 EMA],"&gt;=0")/Table3[[#This Row],[Count]]</f>
        <v>1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1</v>
      </c>
      <c r="V28" s="1">
        <f>COUNTIFS(Table2[Sub-Sector],Table3[[#This Row],[Sub-Sector]],Table2[Sharpe Ratio],"&gt;=0.10")/Table3[[#This Row],[Count]]</f>
        <v>0.33333333333333331</v>
      </c>
      <c r="W2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28" s="2">
        <f>_xlfn.RANK.AVG(Table3[[#This Row],[Score]],Table3[Score],1)</f>
        <v>26</v>
      </c>
      <c r="Y2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28" s="2">
        <f>_xlfn.RANK.AVG(Table3[[#This Row],[Score 2 ]],Table3[[Score 2 ]],1)</f>
        <v>30.5</v>
      </c>
    </row>
    <row r="29" spans="1:26" x14ac:dyDescent="0.3">
      <c r="A29" t="s">
        <v>191</v>
      </c>
      <c r="B29">
        <f>COUNTIFS(Table2[Sub-Sector],Table3[[#This Row],[Sub-Sector]])</f>
        <v>2</v>
      </c>
      <c r="C29" s="1">
        <f>COUNTIFS(Table2[Sub-Sector],Table3[[#This Row],[Sub-Sector]],Table2[Uptrend],"Uptrend")/Table3[[#This Row],[Count]]</f>
        <v>1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0.5</v>
      </c>
      <c r="F29" s="1">
        <f>COUNTIFS(Table2[Sub-Sector],Table3[[#This Row],[Sub-Sector]],Table2[6M Return vs Nifty],"&gt;=10")/Table3[[#This Row],[Count]]</f>
        <v>1</v>
      </c>
      <c r="G29" s="1">
        <f>COUNTIFS(Table2[Sub-Sector],Table3[[#This Row],[Sub-Sector]],Table2[1Y Return vs Nifty],"&gt;=10")/Table3[[#This Row],[Count]]</f>
        <v>1</v>
      </c>
      <c r="H29" s="1">
        <f>COUNTIFS(Table2[Sub-Sector],Table3[[#This Row],[Sub-Sector]],Table2[RSI Exponential â€“ 14D],"&gt;=50")/Table3[[#This Row],[Count]]</f>
        <v>1</v>
      </c>
      <c r="I29" s="1">
        <f>COUNTIFS(Table2[Sub-Sector],Table3[[#This Row],[Sub-Sector]],Table2[Relative Volume],"&gt;=1")/Table3[[#This Row],[Count]]</f>
        <v>0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1</v>
      </c>
      <c r="O29" s="1">
        <f>COUNTIFS(Table2[Sub-Sector],Table3[[#This Row],[Sub-Sector]],Table2[% Away From Current Month High],"&lt;=0.05")/Table3[[#This Row],[Count]]</f>
        <v>1</v>
      </c>
      <c r="P29" s="1">
        <f>COUNTIFS(Table2[Sub-Sector],Table3[[#This Row],[Sub-Sector]],Table2[% Away From 52W High],"&lt;=10")/Table3[[#This Row],[Count]]</f>
        <v>1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1</v>
      </c>
      <c r="S29" s="1">
        <f>COUNTIFS(Table2[Sub-Sector],Table3[[#This Row],[Sub-Sector]],Table2[% Price above 50 EMA],"&gt;=0")/Table3[[#This Row],[Count]]</f>
        <v>1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1</v>
      </c>
      <c r="V29" s="1">
        <f>COUNTIFS(Table2[Sub-Sector],Table3[[#This Row],[Sub-Sector]],Table2[Sharpe Ratio],"&gt;=0.10")/Table3[[#This Row],[Count]]</f>
        <v>0</v>
      </c>
      <c r="W2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29" s="2">
        <f>_xlfn.RANK.AVG(Table3[[#This Row],[Score]],Table3[Score],1)</f>
        <v>33</v>
      </c>
      <c r="Y2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29" s="2">
        <f>_xlfn.RANK.AVG(Table3[[#This Row],[Score 2 ]],Table3[[Score 2 ]],1)</f>
        <v>30.5</v>
      </c>
    </row>
    <row r="30" spans="1:26" x14ac:dyDescent="0.3">
      <c r="A30" t="s">
        <v>98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1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0.33333333333333331</v>
      </c>
      <c r="F30" s="1">
        <f>COUNTIFS(Table2[Sub-Sector],Table3[[#This Row],[Sub-Sector]],Table2[6M Return vs Nifty],"&gt;=10")/Table3[[#This Row],[Count]]</f>
        <v>1</v>
      </c>
      <c r="G30" s="1">
        <f>COUNTIFS(Table2[Sub-Sector],Table3[[#This Row],[Sub-Sector]],Table2[1Y Return vs Nifty],"&gt;=10")/Table3[[#This Row],[Count]]</f>
        <v>1</v>
      </c>
      <c r="H30" s="1">
        <f>COUNTIFS(Table2[Sub-Sector],Table3[[#This Row],[Sub-Sector]],Table2[RSI Exponential â€“ 14D],"&gt;=50")/Table3[[#This Row],[Count]]</f>
        <v>1</v>
      </c>
      <c r="I30" s="1">
        <f>COUNTIFS(Table2[Sub-Sector],Table3[[#This Row],[Sub-Sector]],Table2[Relative Volume],"&gt;=1")/Table3[[#This Row],[Count]]</f>
        <v>0</v>
      </c>
      <c r="J30" s="1">
        <f>COUNTIFS(Table2[Sub-Sector],Table3[[#This Row],[Sub-Sector]],Table2[% Away From Day Low],"&gt;=0.05")/Table3[[#This Row],[Count]]</f>
        <v>0.33333333333333331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0.33333333333333331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1</v>
      </c>
      <c r="O30" s="1">
        <f>COUNTIFS(Table2[Sub-Sector],Table3[[#This Row],[Sub-Sector]],Table2[% Away From Current Month High],"&lt;=0.05")/Table3[[#This Row],[Count]]</f>
        <v>0.66666666666666663</v>
      </c>
      <c r="P30" s="1">
        <f>COUNTIFS(Table2[Sub-Sector],Table3[[#This Row],[Sub-Sector]],Table2[% Away From 52W High],"&lt;=10")/Table3[[#This Row],[Count]]</f>
        <v>1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0.66666666666666663</v>
      </c>
      <c r="S30" s="1">
        <f>COUNTIFS(Table2[Sub-Sector],Table3[[#This Row],[Sub-Sector]],Table2[% Price above 50 EMA],"&gt;=0")/Table3[[#This Row],[Count]]</f>
        <v>1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1</v>
      </c>
      <c r="V30" s="1">
        <f>COUNTIFS(Table2[Sub-Sector],Table3[[#This Row],[Sub-Sector]],Table2[Sharpe Ratio],"&gt;=0.10")/Table3[[#This Row],[Count]]</f>
        <v>1</v>
      </c>
      <c r="W3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</v>
      </c>
      <c r="X30" s="2">
        <f>_xlfn.RANK.AVG(Table3[[#This Row],[Score]],Table3[Score],1)</f>
        <v>41</v>
      </c>
      <c r="Y3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0" s="2">
        <f>_xlfn.RANK.AVG(Table3[[#This Row],[Score 2 ]],Table3[[Score 2 ]],1)</f>
        <v>30.5</v>
      </c>
    </row>
    <row r="31" spans="1:26" x14ac:dyDescent="0.3">
      <c r="A31" t="s">
        <v>168</v>
      </c>
      <c r="B31">
        <f>COUNTIFS(Table2[Sub-Sector],Table3[[#This Row],[Sub-Sector]])</f>
        <v>2</v>
      </c>
      <c r="C31" s="1">
        <f>COUNTIFS(Table2[Sub-Sector],Table3[[#This Row],[Sub-Sector]],Table2[Uptrend],"Uptrend")/Table3[[#This Row],[Count]]</f>
        <v>1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1</v>
      </c>
      <c r="G31" s="1">
        <f>COUNTIFS(Table2[Sub-Sector],Table3[[#This Row],[Sub-Sector]],Table2[1Y Return vs Nifty],"&gt;=10")/Table3[[#This Row],[Count]]</f>
        <v>1</v>
      </c>
      <c r="H31" s="1">
        <f>COUNTIFS(Table2[Sub-Sector],Table3[[#This Row],[Sub-Sector]],Table2[RSI Exponential â€“ 14D],"&gt;=50")/Table3[[#This Row],[Count]]</f>
        <v>1</v>
      </c>
      <c r="I31" s="1">
        <f>COUNTIFS(Table2[Sub-Sector],Table3[[#This Row],[Sub-Sector]],Table2[Relative Volume],"&gt;=1")/Table3[[#This Row],[Count]]</f>
        <v>0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0.5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1</v>
      </c>
      <c r="O31" s="1">
        <f>COUNTIFS(Table2[Sub-Sector],Table3[[#This Row],[Sub-Sector]],Table2[% Away From Current Month High],"&lt;=0.05")/Table3[[#This Row],[Count]]</f>
        <v>1</v>
      </c>
      <c r="P31" s="1">
        <f>COUNTIFS(Table2[Sub-Sector],Table3[[#This Row],[Sub-Sector]],Table2[% Away From 52W High],"&lt;=10")/Table3[[#This Row],[Count]]</f>
        <v>1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1</v>
      </c>
      <c r="S31" s="1">
        <f>COUNTIFS(Table2[Sub-Sector],Table3[[#This Row],[Sub-Sector]],Table2[% Price above 50 EMA],"&gt;=0")/Table3[[#This Row],[Count]]</f>
        <v>1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1</v>
      </c>
      <c r="V31" s="1">
        <f>COUNTIFS(Table2[Sub-Sector],Table3[[#This Row],[Sub-Sector]],Table2[Sharpe Ratio],"&gt;=0.10")/Table3[[#This Row],[Count]]</f>
        <v>0.5</v>
      </c>
      <c r="W3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31" s="2">
        <f>_xlfn.RANK.AVG(Table3[[#This Row],[Score]],Table3[Score],1)</f>
        <v>59.5</v>
      </c>
      <c r="Y3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1" s="2">
        <f>_xlfn.RANK.AVG(Table3[[#This Row],[Score 2 ]],Table3[[Score 2 ]],1)</f>
        <v>30.5</v>
      </c>
    </row>
    <row r="32" spans="1:26" x14ac:dyDescent="0.3">
      <c r="A32" t="s">
        <v>299</v>
      </c>
      <c r="B32">
        <f>COUNTIFS(Table2[Sub-Sector],Table3[[#This Row],[Sub-Sector]])</f>
        <v>1</v>
      </c>
      <c r="C32" s="1">
        <f>COUNTIFS(Table2[Sub-Sector],Table3[[#This Row],[Sub-Sector]],Table2[Uptrend],"Uptrend")/Table3[[#This Row],[Count]]</f>
        <v>1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1</v>
      </c>
      <c r="G32" s="1">
        <f>COUNTIFS(Table2[Sub-Sector],Table3[[#This Row],[Sub-Sector]],Table2[1Y Return vs Nifty],"&gt;=10")/Table3[[#This Row],[Count]]</f>
        <v>1</v>
      </c>
      <c r="H32" s="1">
        <f>COUNTIFS(Table2[Sub-Sector],Table3[[#This Row],[Sub-Sector]],Table2[RSI Exponential â€“ 14D],"&gt;=50")/Table3[[#This Row],[Count]]</f>
        <v>1</v>
      </c>
      <c r="I32" s="1">
        <f>COUNTIFS(Table2[Sub-Sector],Table3[[#This Row],[Sub-Sector]],Table2[Relative Volume],"&gt;=1")/Table3[[#This Row],[Count]]</f>
        <v>0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1</v>
      </c>
      <c r="O32" s="1">
        <f>COUNTIFS(Table2[Sub-Sector],Table3[[#This Row],[Sub-Sector]],Table2[% Away From Current Month High],"&lt;=0.05")/Table3[[#This Row],[Count]]</f>
        <v>1</v>
      </c>
      <c r="P32" s="1">
        <f>COUNTIFS(Table2[Sub-Sector],Table3[[#This Row],[Sub-Sector]],Table2[% Away From 52W High],"&lt;=10")/Table3[[#This Row],[Count]]</f>
        <v>1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1</v>
      </c>
      <c r="S32" s="1">
        <f>COUNTIFS(Table2[Sub-Sector],Table3[[#This Row],[Sub-Sector]],Table2[% Price above 50 EMA],"&gt;=0")/Table3[[#This Row],[Count]]</f>
        <v>1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1</v>
      </c>
      <c r="V32" s="1">
        <f>COUNTIFS(Table2[Sub-Sector],Table3[[#This Row],[Sub-Sector]],Table2[Sharpe Ratio],"&gt;=0.10")/Table3[[#This Row],[Count]]</f>
        <v>0</v>
      </c>
      <c r="W3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32" s="2">
        <f>_xlfn.RANK.AVG(Table3[[#This Row],[Score]],Table3[Score],1)</f>
        <v>59.5</v>
      </c>
      <c r="Y3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2" s="2">
        <f>_xlfn.RANK.AVG(Table3[[#This Row],[Score 2 ]],Table3[[Score 2 ]],1)</f>
        <v>30.5</v>
      </c>
    </row>
    <row r="33" spans="1:26" x14ac:dyDescent="0.3">
      <c r="A33" t="s">
        <v>83</v>
      </c>
      <c r="B33">
        <f>COUNTIFS(Table2[Sub-Sector],Table3[[#This Row],[Sub-Sector]])</f>
        <v>1</v>
      </c>
      <c r="C33" s="1">
        <f>COUNTIFS(Table2[Sub-Sector],Table3[[#This Row],[Sub-Sector]],Table2[Uptrend],"Uptrend")/Table3[[#This Row],[Count]]</f>
        <v>1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1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1</v>
      </c>
      <c r="I33" s="1">
        <f>COUNTIFS(Table2[Sub-Sector],Table3[[#This Row],[Sub-Sector]],Table2[Relative Volume],"&gt;=1")/Table3[[#This Row],[Count]]</f>
        <v>0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1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1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1</v>
      </c>
      <c r="S33" s="1">
        <f>COUNTIFS(Table2[Sub-Sector],Table3[[#This Row],[Sub-Sector]],Table2[% Price above 50 EMA],"&gt;=0")/Table3[[#This Row],[Count]]</f>
        <v>1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1</v>
      </c>
      <c r="V33" s="1">
        <f>COUNTIFS(Table2[Sub-Sector],Table3[[#This Row],[Sub-Sector]],Table2[Sharpe Ratio],"&gt;=0.10")/Table3[[#This Row],[Count]]</f>
        <v>1</v>
      </c>
      <c r="W3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33" s="2">
        <f>_xlfn.RANK.AVG(Table3[[#This Row],[Score]],Table3[Score],1)</f>
        <v>59.5</v>
      </c>
      <c r="Y3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3" s="2">
        <f>_xlfn.RANK.AVG(Table3[[#This Row],[Score 2 ]],Table3[[Score 2 ]],1)</f>
        <v>30.5</v>
      </c>
    </row>
    <row r="34" spans="1:26" x14ac:dyDescent="0.3">
      <c r="A34" t="s">
        <v>1086</v>
      </c>
      <c r="B34">
        <f>COUNTIFS(Table2[Sub-Sector],Table3[[#This Row],[Sub-Sector]])</f>
        <v>1</v>
      </c>
      <c r="C34" s="1">
        <f>COUNTIFS(Table2[Sub-Sector],Table3[[#This Row],[Sub-Sector]],Table2[Uptrend],"Uptrend")/Table3[[#This Row],[Count]]</f>
        <v>1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</v>
      </c>
      <c r="F34" s="1">
        <f>COUNTIFS(Table2[Sub-Sector],Table3[[#This Row],[Sub-Sector]],Table2[6M Return vs Nifty],"&gt;=10")/Table3[[#This Row],[Count]]</f>
        <v>1</v>
      </c>
      <c r="G34" s="1">
        <f>COUNTIFS(Table2[Sub-Sector],Table3[[#This Row],[Sub-Sector]],Table2[1Y Return vs Nifty],"&gt;=10")/Table3[[#This Row],[Count]]</f>
        <v>1</v>
      </c>
      <c r="H34" s="1">
        <f>COUNTIFS(Table2[Sub-Sector],Table3[[#This Row],[Sub-Sector]],Table2[RSI Exponential â€“ 14D],"&gt;=50")/Table3[[#This Row],[Count]]</f>
        <v>1</v>
      </c>
      <c r="I34" s="1">
        <f>COUNTIFS(Table2[Sub-Sector],Table3[[#This Row],[Sub-Sector]],Table2[Relative Volume],"&gt;=1")/Table3[[#This Row],[Count]]</f>
        <v>0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1</v>
      </c>
      <c r="O34" s="1">
        <f>COUNTIFS(Table2[Sub-Sector],Table3[[#This Row],[Sub-Sector]],Table2[% Away From Current Month High],"&lt;=0.05")/Table3[[#This Row],[Count]]</f>
        <v>0</v>
      </c>
      <c r="P34" s="1">
        <f>COUNTIFS(Table2[Sub-Sector],Table3[[#This Row],[Sub-Sector]],Table2[% Away From 52W High],"&lt;=10")/Table3[[#This Row],[Count]]</f>
        <v>1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1</v>
      </c>
      <c r="S34" s="1">
        <f>COUNTIFS(Table2[Sub-Sector],Table3[[#This Row],[Sub-Sector]],Table2[% Price above 50 EMA],"&gt;=0")/Table3[[#This Row],[Count]]</f>
        <v>1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1</v>
      </c>
      <c r="V34" s="1">
        <f>COUNTIFS(Table2[Sub-Sector],Table3[[#This Row],[Sub-Sector]],Table2[Sharpe Ratio],"&gt;=0.10")/Table3[[#This Row],[Count]]</f>
        <v>1</v>
      </c>
      <c r="W3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34" s="2">
        <f>_xlfn.RANK.AVG(Table3[[#This Row],[Score]],Table3[Score],1)</f>
        <v>59.5</v>
      </c>
      <c r="Y3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4" s="2">
        <f>_xlfn.RANK.AVG(Table3[[#This Row],[Score 2 ]],Table3[[Score 2 ]],1)</f>
        <v>30.5</v>
      </c>
    </row>
    <row r="35" spans="1:26" x14ac:dyDescent="0.3">
      <c r="A35" t="s">
        <v>258</v>
      </c>
      <c r="B35">
        <f>COUNTIFS(Table2[Sub-Sector],Table3[[#This Row],[Sub-Sector]])</f>
        <v>1</v>
      </c>
      <c r="C35" s="1">
        <f>COUNTIFS(Table2[Sub-Sector],Table3[[#This Row],[Sub-Sector]],Table2[Uptrend],"Uptrend")/Table3[[#This Row],[Count]]</f>
        <v>1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1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1</v>
      </c>
      <c r="I35" s="1">
        <f>COUNTIFS(Table2[Sub-Sector],Table3[[#This Row],[Sub-Sector]],Table2[Relative Volume],"&gt;=1")/Table3[[#This Row],[Count]]</f>
        <v>0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1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</v>
      </c>
      <c r="S35" s="1">
        <f>COUNTIFS(Table2[Sub-Sector],Table3[[#This Row],[Sub-Sector]],Table2[% Price above 50 EMA],"&gt;=0")/Table3[[#This Row],[Count]]</f>
        <v>1</v>
      </c>
      <c r="T35" s="1">
        <f>COUNTIFS(Table2[Sub-Sector],Table3[[#This Row],[Sub-Sector]],Table2[% Price above 200 EMA],"&gt;=0")/Table3[[#This Row],[Count]]</f>
        <v>1</v>
      </c>
      <c r="U35" s="1">
        <f>COUNTIFS(Table2[Sub-Sector],Table3[[#This Row],[Sub-Sector]],Table2[Rate of Change - Zone],"Positive")/Table3[[#This Row],[Count]]</f>
        <v>1</v>
      </c>
      <c r="V35" s="1">
        <f>COUNTIFS(Table2[Sub-Sector],Table3[[#This Row],[Sub-Sector]],Table2[Sharpe Ratio],"&gt;=0.10")/Table3[[#This Row],[Count]]</f>
        <v>0</v>
      </c>
      <c r="W3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35" s="2">
        <f>_xlfn.RANK.AVG(Table3[[#This Row],[Score]],Table3[Score],1)</f>
        <v>59.5</v>
      </c>
      <c r="Y3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5" s="2">
        <f>_xlfn.RANK.AVG(Table3[[#This Row],[Score 2 ]],Table3[[Score 2 ]],1)</f>
        <v>30.5</v>
      </c>
    </row>
    <row r="36" spans="1:26" x14ac:dyDescent="0.3">
      <c r="A36" t="s">
        <v>513</v>
      </c>
      <c r="B36">
        <f>COUNTIFS(Table2[Sub-Sector],Table3[[#This Row],[Sub-Sector]])</f>
        <v>1</v>
      </c>
      <c r="C36" s="1">
        <f>COUNTIFS(Table2[Sub-Sector],Table3[[#This Row],[Sub-Sector]],Table2[Uptrend],"Uptrend")/Table3[[#This Row],[Count]]</f>
        <v>0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1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1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1</v>
      </c>
      <c r="V36" s="1">
        <f>COUNTIFS(Table2[Sub-Sector],Table3[[#This Row],[Sub-Sector]],Table2[Sharpe Ratio],"&gt;=0.10")/Table3[[#This Row],[Count]]</f>
        <v>0</v>
      </c>
      <c r="W3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36" s="2">
        <f>_xlfn.RANK.AVG(Table3[[#This Row],[Score]],Table3[Score],1)</f>
        <v>93</v>
      </c>
      <c r="Y3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6" s="2">
        <f>_xlfn.RANK.AVG(Table3[[#This Row],[Score 2 ]],Table3[[Score 2 ]],1)</f>
        <v>30.5</v>
      </c>
    </row>
    <row r="37" spans="1:26" x14ac:dyDescent="0.3">
      <c r="A37" t="s">
        <v>927</v>
      </c>
      <c r="B37">
        <f>COUNTIFS(Table2[Sub-Sector],Table3[[#This Row],[Sub-Sector]])</f>
        <v>3</v>
      </c>
      <c r="C37" s="1">
        <f>COUNTIFS(Table2[Sub-Sector],Table3[[#This Row],[Sub-Sector]],Table2[Uptrend],"Uptrend")/Table3[[#This Row],[Count]]</f>
        <v>0.66666666666666663</v>
      </c>
      <c r="D37" s="1">
        <f>COUNTIFS(Table2[Sub-Sector],Table3[[#This Row],[Sub-Sector]],Table2[1W Return vs Nifty],"&gt;=5")/Table3[[#This Row],[Count]]</f>
        <v>0.33333333333333331</v>
      </c>
      <c r="E37" s="1">
        <f>COUNTIFS(Table2[Sub-Sector],Table3[[#This Row],[Sub-Sector]],Table2[1M Return vs Nifty],"&gt;=5")/Table3[[#This Row],[Count]]</f>
        <v>0.33333333333333331</v>
      </c>
      <c r="F37" s="1">
        <f>COUNTIFS(Table2[Sub-Sector],Table3[[#This Row],[Sub-Sector]],Table2[6M Return vs Nifty],"&gt;=10")/Table3[[#This Row],[Count]]</f>
        <v>0.33333333333333331</v>
      </c>
      <c r="G37" s="1">
        <f>COUNTIFS(Table2[Sub-Sector],Table3[[#This Row],[Sub-Sector]],Table2[1Y Return vs Nifty],"&gt;=10")/Table3[[#This Row],[Count]]</f>
        <v>1</v>
      </c>
      <c r="H37" s="1">
        <f>COUNTIFS(Table2[Sub-Sector],Table3[[#This Row],[Sub-Sector]],Table2[RSI Exponential â€“ 14D],"&gt;=50")/Table3[[#This Row],[Count]]</f>
        <v>1</v>
      </c>
      <c r="I37" s="1">
        <f>COUNTIFS(Table2[Sub-Sector],Table3[[#This Row],[Sub-Sector]],Table2[Relative Volume],"&gt;=1")/Table3[[#This Row],[Count]]</f>
        <v>0.66666666666666663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0.33333333333333331</v>
      </c>
      <c r="M37" s="1">
        <f>COUNTIFS(Table2[Sub-Sector],Table3[[#This Row],[Sub-Sector]],Table2[% Away From Current Week High],"&lt;=0.05")/Table3[[#This Row],[Count]]</f>
        <v>0.66666666666666663</v>
      </c>
      <c r="N37" s="1">
        <f>COUNTIFS(Table2[Sub-Sector],Table3[[#This Row],[Sub-Sector]],Table2[% Away From Current Month Low],"&gt;=0.05")/Table3[[#This Row],[Count]]</f>
        <v>1</v>
      </c>
      <c r="O37" s="1">
        <f>COUNTIFS(Table2[Sub-Sector],Table3[[#This Row],[Sub-Sector]],Table2[% Away From Current Month High],"&lt;=0.05")/Table3[[#This Row],[Count]]</f>
        <v>0.33333333333333331</v>
      </c>
      <c r="P37" s="1">
        <f>COUNTIFS(Table2[Sub-Sector],Table3[[#This Row],[Sub-Sector]],Table2[% Away From 52W High],"&lt;=10")/Table3[[#This Row],[Count]]</f>
        <v>0.33333333333333331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0.66666666666666663</v>
      </c>
      <c r="S37" s="1">
        <f>COUNTIFS(Table2[Sub-Sector],Table3[[#This Row],[Sub-Sector]],Table2[% Price above 50 EMA],"&gt;=0")/Table3[[#This Row],[Count]]</f>
        <v>0.66666666666666663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1</v>
      </c>
      <c r="V37" s="1">
        <f>COUNTIFS(Table2[Sub-Sector],Table3[[#This Row],[Sub-Sector]],Table2[Sharpe Ratio],"&gt;=0.10")/Table3[[#This Row],[Count]]</f>
        <v>0.33333333333333331</v>
      </c>
      <c r="W3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362.5</v>
      </c>
      <c r="X37" s="2">
        <f>_xlfn.RANK.AVG(Table3[[#This Row],[Score]],Table3[Score],1)</f>
        <v>40</v>
      </c>
      <c r="Y3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37" s="2">
        <f>_xlfn.RANK.AVG(Table3[[#This Row],[Score 2 ]],Table3[[Score 2 ]],1)</f>
        <v>36</v>
      </c>
    </row>
    <row r="38" spans="1:26" x14ac:dyDescent="0.3">
      <c r="A38" t="s">
        <v>95</v>
      </c>
      <c r="B38">
        <f>COUNTIFS(Table2[Sub-Sector],Table3[[#This Row],[Sub-Sector]])</f>
        <v>5</v>
      </c>
      <c r="C38" s="1">
        <f>COUNTIFS(Table2[Sub-Sector],Table3[[#This Row],[Sub-Sector]],Table2[Uptrend],"Uptrend")/Table3[[#This Row],[Count]]</f>
        <v>0.6</v>
      </c>
      <c r="D38" s="1">
        <f>COUNTIFS(Table2[Sub-Sector],Table3[[#This Row],[Sub-Sector]],Table2[1W Return vs Nifty],"&gt;=5")/Table3[[#This Row],[Count]]</f>
        <v>0.4</v>
      </c>
      <c r="E38" s="1">
        <f>COUNTIFS(Table2[Sub-Sector],Table3[[#This Row],[Sub-Sector]],Table2[1M Return vs Nifty],"&gt;=5")/Table3[[#This Row],[Count]]</f>
        <v>0.2</v>
      </c>
      <c r="F38" s="1">
        <f>COUNTIFS(Table2[Sub-Sector],Table3[[#This Row],[Sub-Sector]],Table2[6M Return vs Nifty],"&gt;=10")/Table3[[#This Row],[Count]]</f>
        <v>0.6</v>
      </c>
      <c r="G38" s="1">
        <f>COUNTIFS(Table2[Sub-Sector],Table3[[#This Row],[Sub-Sector]],Table2[1Y Return vs Nifty],"&gt;=10")/Table3[[#This Row],[Count]]</f>
        <v>0.6</v>
      </c>
      <c r="H38" s="1">
        <f>COUNTIFS(Table2[Sub-Sector],Table3[[#This Row],[Sub-Sector]],Table2[RSI Exponential â€“ 14D],"&gt;=50")/Table3[[#This Row],[Count]]</f>
        <v>0.4</v>
      </c>
      <c r="I38" s="1">
        <f>COUNTIFS(Table2[Sub-Sector],Table3[[#This Row],[Sub-Sector]],Table2[Relative Volume],"&gt;=1")/Table3[[#This Row],[Count]]</f>
        <v>0.8</v>
      </c>
      <c r="J38" s="1">
        <f>COUNTIFS(Table2[Sub-Sector],Table3[[#This Row],[Sub-Sector]],Table2[% Away From Day Low],"&gt;=0.05")/Table3[[#This Row],[Count]]</f>
        <v>0.4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0.6</v>
      </c>
      <c r="M38" s="1">
        <f>COUNTIFS(Table2[Sub-Sector],Table3[[#This Row],[Sub-Sector]],Table2[% Away From Current Week High],"&lt;=0.05")/Table3[[#This Row],[Count]]</f>
        <v>0.8</v>
      </c>
      <c r="N38" s="1">
        <f>COUNTIFS(Table2[Sub-Sector],Table3[[#This Row],[Sub-Sector]],Table2[% Away From Current Month Low],"&gt;=0.05")/Table3[[#This Row],[Count]]</f>
        <v>1</v>
      </c>
      <c r="O38" s="1">
        <f>COUNTIFS(Table2[Sub-Sector],Table3[[#This Row],[Sub-Sector]],Table2[% Away From Current Month High],"&lt;=0.05")/Table3[[#This Row],[Count]]</f>
        <v>0.6</v>
      </c>
      <c r="P38" s="1">
        <f>COUNTIFS(Table2[Sub-Sector],Table3[[#This Row],[Sub-Sector]],Table2[% Away From 52W High],"&lt;=10")/Table3[[#This Row],[Count]]</f>
        <v>0.6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0.6</v>
      </c>
      <c r="S38" s="1">
        <f>COUNTIFS(Table2[Sub-Sector],Table3[[#This Row],[Sub-Sector]],Table2[% Price above 50 EMA],"&gt;=0")/Table3[[#This Row],[Count]]</f>
        <v>0.6</v>
      </c>
      <c r="T38" s="1">
        <f>COUNTIFS(Table2[Sub-Sector],Table3[[#This Row],[Sub-Sector]],Table2[% Price above 200 EMA],"&gt;=0")/Table3[[#This Row],[Count]]</f>
        <v>0.6</v>
      </c>
      <c r="U38" s="1">
        <f>COUNTIFS(Table2[Sub-Sector],Table3[[#This Row],[Sub-Sector]],Table2[Rate of Change - Zone],"Positive")/Table3[[#This Row],[Count]]</f>
        <v>1</v>
      </c>
      <c r="V38" s="1">
        <f>COUNTIFS(Table2[Sub-Sector],Table3[[#This Row],[Sub-Sector]],Table2[Sharpe Ratio],"&gt;=0.10")/Table3[[#This Row],[Count]]</f>
        <v>0.4</v>
      </c>
      <c r="W3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38" s="2">
        <f>_xlfn.RANK.AVG(Table3[[#This Row],[Score]],Table3[Score],1)</f>
        <v>47.5</v>
      </c>
      <c r="Y3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38" s="2">
        <f>_xlfn.RANK.AVG(Table3[[#This Row],[Score 2 ]],Table3[[Score 2 ]],1)</f>
        <v>37</v>
      </c>
    </row>
    <row r="39" spans="1:26" x14ac:dyDescent="0.3">
      <c r="A39" t="s">
        <v>32</v>
      </c>
      <c r="B39">
        <f>COUNTIFS(Table2[Sub-Sector],Table3[[#This Row],[Sub-Sector]])</f>
        <v>11</v>
      </c>
      <c r="C39" s="1">
        <f>COUNTIFS(Table2[Sub-Sector],Table3[[#This Row],[Sub-Sector]],Table2[Uptrend],"Uptrend")/Table3[[#This Row],[Count]]</f>
        <v>0.90909090909090906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0.90909090909090906</v>
      </c>
      <c r="G39" s="1">
        <f>COUNTIFS(Table2[Sub-Sector],Table3[[#This Row],[Sub-Sector]],Table2[1Y Return vs Nifty],"&gt;=10")/Table3[[#This Row],[Count]]</f>
        <v>1</v>
      </c>
      <c r="H39" s="1">
        <f>COUNTIFS(Table2[Sub-Sector],Table3[[#This Row],[Sub-Sector]],Table2[RSI Exponential â€“ 14D],"&gt;=50")/Table3[[#This Row],[Count]]</f>
        <v>0.81818181818181823</v>
      </c>
      <c r="I39" s="1">
        <f>COUNTIFS(Table2[Sub-Sector],Table3[[#This Row],[Sub-Sector]],Table2[Relative Volume],"&gt;=1")/Table3[[#This Row],[Count]]</f>
        <v>9.0909090909090912E-2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0.90909090909090906</v>
      </c>
      <c r="N39" s="1">
        <f>COUNTIFS(Table2[Sub-Sector],Table3[[#This Row],[Sub-Sector]],Table2[% Away From Current Month Low],"&gt;=0.05")/Table3[[#This Row],[Count]]</f>
        <v>1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0.27272727272727271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0.36363636363636365</v>
      </c>
      <c r="S39" s="1">
        <f>COUNTIFS(Table2[Sub-Sector],Table3[[#This Row],[Sub-Sector]],Table2[% Price above 50 EMA],"&gt;=0")/Table3[[#This Row],[Count]]</f>
        <v>0.63636363636363635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1</v>
      </c>
      <c r="V39" s="1">
        <f>COUNTIFS(Table2[Sub-Sector],Table3[[#This Row],[Sub-Sector]],Table2[Sharpe Ratio],"&gt;=0.10")/Table3[[#This Row],[Count]]</f>
        <v>0.81818181818181823</v>
      </c>
      <c r="W3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39" s="2">
        <f>_xlfn.RANK.AVG(Table3[[#This Row],[Score]],Table3[Score],1)</f>
        <v>68</v>
      </c>
      <c r="Y3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39" s="2">
        <f>_xlfn.RANK.AVG(Table3[[#This Row],[Score 2 ]],Table3[[Score 2 ]],1)</f>
        <v>38</v>
      </c>
    </row>
    <row r="40" spans="1:26" x14ac:dyDescent="0.3">
      <c r="A40" t="s">
        <v>1033</v>
      </c>
      <c r="B40">
        <f>COUNTIFS(Table2[Sub-Sector],Table3[[#This Row],[Sub-Sector]])</f>
        <v>6</v>
      </c>
      <c r="C40" s="1">
        <f>COUNTIFS(Table2[Sub-Sector],Table3[[#This Row],[Sub-Sector]],Table2[Uptrend],"Uptrend")/Table3[[#This Row],[Count]]</f>
        <v>0.66666666666666663</v>
      </c>
      <c r="D40" s="1">
        <f>COUNTIFS(Table2[Sub-Sector],Table3[[#This Row],[Sub-Sector]],Table2[1W Return vs Nifty],"&gt;=5")/Table3[[#This Row],[Count]]</f>
        <v>0.33333333333333331</v>
      </c>
      <c r="E40" s="1">
        <f>COUNTIFS(Table2[Sub-Sector],Table3[[#This Row],[Sub-Sector]],Table2[1M Return vs Nifty],"&gt;=5")/Table3[[#This Row],[Count]]</f>
        <v>1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0.16666666666666666</v>
      </c>
      <c r="I40" s="1">
        <f>COUNTIFS(Table2[Sub-Sector],Table3[[#This Row],[Sub-Sector]],Table2[Relative Volume],"&gt;=1")/Table3[[#This Row],[Count]]</f>
        <v>1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1</v>
      </c>
      <c r="M40" s="1">
        <f>COUNTIFS(Table2[Sub-Sector],Table3[[#This Row],[Sub-Sector]],Table2[% Away From Current Week High],"&lt;=0.05")/Table3[[#This Row],[Count]]</f>
        <v>0.83333333333333337</v>
      </c>
      <c r="N40" s="1">
        <f>COUNTIFS(Table2[Sub-Sector],Table3[[#This Row],[Sub-Sector]],Table2[% Away From Current Month Low],"&gt;=0.05")/Table3[[#This Row],[Count]]</f>
        <v>1</v>
      </c>
      <c r="O40" s="1">
        <f>COUNTIFS(Table2[Sub-Sector],Table3[[#This Row],[Sub-Sector]],Table2[% Away From Current Month High],"&lt;=0.05")/Table3[[#This Row],[Count]]</f>
        <v>0.83333333333333337</v>
      </c>
      <c r="P40" s="1">
        <f>COUNTIFS(Table2[Sub-Sector],Table3[[#This Row],[Sub-Sector]],Table2[% Away From 52W High],"&lt;=10")/Table3[[#This Row],[Count]]</f>
        <v>0.66666666666666663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1</v>
      </c>
      <c r="S40" s="1">
        <f>COUNTIFS(Table2[Sub-Sector],Table3[[#This Row],[Sub-Sector]],Table2[% Price above 50 EMA],"&gt;=0")/Table3[[#This Row],[Count]]</f>
        <v>1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1</v>
      </c>
      <c r="V40" s="1">
        <f>COUNTIFS(Table2[Sub-Sector],Table3[[#This Row],[Sub-Sector]],Table2[Sharpe Ratio],"&gt;=0.10")/Table3[[#This Row],[Count]]</f>
        <v>0</v>
      </c>
      <c r="W4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40" s="2">
        <f>_xlfn.RANK.AVG(Table3[[#This Row],[Score]],Table3[Score],1)</f>
        <v>18.5</v>
      </c>
      <c r="Y4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0" s="2">
        <f>_xlfn.RANK.AVG(Table3[[#This Row],[Score 2 ]],Table3[[Score 2 ]],1)</f>
        <v>40</v>
      </c>
    </row>
    <row r="41" spans="1:26" x14ac:dyDescent="0.3">
      <c r="A41" t="s">
        <v>816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0.5</v>
      </c>
      <c r="E41" s="1">
        <f>COUNTIFS(Table2[Sub-Sector],Table3[[#This Row],[Sub-Sector]],Table2[1M Return vs Nifty],"&gt;=5")/Table3[[#This Row],[Count]]</f>
        <v>1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0.5</v>
      </c>
      <c r="I41" s="1">
        <f>COUNTIFS(Table2[Sub-Sector],Table3[[#This Row],[Sub-Sector]],Table2[Relative Volume],"&gt;=1")/Table3[[#This Row],[Count]]</f>
        <v>1</v>
      </c>
      <c r="J41" s="1">
        <f>COUNTIFS(Table2[Sub-Sector],Table3[[#This Row],[Sub-Sector]],Table2[% Away From Day Low],"&gt;=0.05")/Table3[[#This Row],[Count]]</f>
        <v>0.5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0.5</v>
      </c>
      <c r="M41" s="1">
        <f>COUNTIFS(Table2[Sub-Sector],Table3[[#This Row],[Sub-Sector]],Table2[% Away From Current Week High],"&lt;=0.05")/Table3[[#This Row],[Count]]</f>
        <v>0.5</v>
      </c>
      <c r="N41" s="1">
        <f>COUNTIFS(Table2[Sub-Sector],Table3[[#This Row],[Sub-Sector]],Table2[% Away From Current Month Low],"&gt;=0.05")/Table3[[#This Row],[Count]]</f>
        <v>1</v>
      </c>
      <c r="O41" s="1">
        <f>COUNTIFS(Table2[Sub-Sector],Table3[[#This Row],[Sub-Sector]],Table2[% Away From Current Month High],"&lt;=0.05")/Table3[[#This Row],[Count]]</f>
        <v>0.5</v>
      </c>
      <c r="P41" s="1">
        <f>COUNTIFS(Table2[Sub-Sector],Table3[[#This Row],[Sub-Sector]],Table2[% Away From 52W High],"&lt;=10")/Table3[[#This Row],[Count]]</f>
        <v>0.5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1</v>
      </c>
      <c r="S41" s="1">
        <f>COUNTIFS(Table2[Sub-Sector],Table3[[#This Row],[Sub-Sector]],Table2[% Price above 50 EMA],"&gt;=0")/Table3[[#This Row],[Count]]</f>
        <v>1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1</v>
      </c>
      <c r="V41" s="1">
        <f>COUNTIFS(Table2[Sub-Sector],Table3[[#This Row],[Sub-Sector]],Table2[Sharpe Ratio],"&gt;=0.10")/Table3[[#This Row],[Count]]</f>
        <v>0</v>
      </c>
      <c r="W4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41" s="2">
        <f>_xlfn.RANK.AVG(Table3[[#This Row],[Score]],Table3[Score],1)</f>
        <v>25</v>
      </c>
      <c r="Y4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1" s="2">
        <f>_xlfn.RANK.AVG(Table3[[#This Row],[Score 2 ]],Table3[[Score 2 ]],1)</f>
        <v>40</v>
      </c>
    </row>
    <row r="42" spans="1:26" x14ac:dyDescent="0.3">
      <c r="A42" t="s">
        <v>846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0.5</v>
      </c>
      <c r="E42" s="1">
        <f>COUNTIFS(Table2[Sub-Sector],Table3[[#This Row],[Sub-Sector]],Table2[1M Return vs Nifty],"&gt;=5")/Table3[[#This Row],[Count]]</f>
        <v>0.5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0</v>
      </c>
      <c r="I42" s="1">
        <f>COUNTIFS(Table2[Sub-Sector],Table3[[#This Row],[Sub-Sector]],Table2[Relative Volume],"&gt;=1")/Table3[[#This Row],[Count]]</f>
        <v>1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0.5</v>
      </c>
      <c r="L42" s="1">
        <f>COUNTIFS(Table2[Sub-Sector],Table3[[#This Row],[Sub-Sector]],Table2[% Away From Current Week Low],"&gt;=0.05")/Table3[[#This Row],[Count]]</f>
        <v>0.5</v>
      </c>
      <c r="M42" s="1">
        <f>COUNTIFS(Table2[Sub-Sector],Table3[[#This Row],[Sub-Sector]],Table2[% Away From Current Week High],"&lt;=0.05")/Table3[[#This Row],[Count]]</f>
        <v>0.5</v>
      </c>
      <c r="N42" s="1">
        <f>COUNTIFS(Table2[Sub-Sector],Table3[[#This Row],[Sub-Sector]],Table2[% Away From Current Month Low],"&gt;=0.05")/Table3[[#This Row],[Count]]</f>
        <v>1</v>
      </c>
      <c r="O42" s="1">
        <f>COUNTIFS(Table2[Sub-Sector],Table3[[#This Row],[Sub-Sector]],Table2[% Away From Current Month High],"&lt;=0.05")/Table3[[#This Row],[Count]]</f>
        <v>0.5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1</v>
      </c>
      <c r="S42" s="1">
        <f>COUNTIFS(Table2[Sub-Sector],Table3[[#This Row],[Sub-Sector]],Table2[% Price above 50 EMA],"&gt;=0")/Table3[[#This Row],[Count]]</f>
        <v>1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1</v>
      </c>
      <c r="V42" s="1">
        <f>COUNTIFS(Table2[Sub-Sector],Table3[[#This Row],[Sub-Sector]],Table2[Sharpe Ratio],"&gt;=0.10")/Table3[[#This Row],[Count]]</f>
        <v>0</v>
      </c>
      <c r="W4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354.5</v>
      </c>
      <c r="X42" s="2">
        <f>_xlfn.RANK.AVG(Table3[[#This Row],[Score]],Table3[Score],1)</f>
        <v>36</v>
      </c>
      <c r="Y4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2" s="2">
        <f>_xlfn.RANK.AVG(Table3[[#This Row],[Score 2 ]],Table3[[Score 2 ]],1)</f>
        <v>40</v>
      </c>
    </row>
    <row r="43" spans="1:26" x14ac:dyDescent="0.3">
      <c r="A43" t="s">
        <v>89</v>
      </c>
      <c r="B43">
        <f>COUNTIFS(Table2[Sub-Sector],Table3[[#This Row],[Sub-Sector]])</f>
        <v>5</v>
      </c>
      <c r="C43" s="1">
        <f>COUNTIFS(Table2[Sub-Sector],Table3[[#This Row],[Sub-Sector]],Table2[Uptrend],"Uptrend")/Table3[[#This Row],[Count]]</f>
        <v>0.8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0.8</v>
      </c>
      <c r="G43" s="1">
        <f>COUNTIFS(Table2[Sub-Sector],Table3[[#This Row],[Sub-Sector]],Table2[1Y Return vs Nifty],"&gt;=10")/Table3[[#This Row],[Count]]</f>
        <v>1</v>
      </c>
      <c r="H43" s="1">
        <f>COUNTIFS(Table2[Sub-Sector],Table3[[#This Row],[Sub-Sector]],Table2[RSI Exponential â€“ 14D],"&gt;=50")/Table3[[#This Row],[Count]]</f>
        <v>0.8</v>
      </c>
      <c r="I43" s="1">
        <f>COUNTIFS(Table2[Sub-Sector],Table3[[#This Row],[Sub-Sector]],Table2[Relative Volume],"&gt;=1")/Table3[[#This Row],[Count]]</f>
        <v>0.2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0.6</v>
      </c>
      <c r="N43" s="1">
        <f>COUNTIFS(Table2[Sub-Sector],Table3[[#This Row],[Sub-Sector]],Table2[% Away From Current Month Low],"&gt;=0.05")/Table3[[#This Row],[Count]]</f>
        <v>1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0.2</v>
      </c>
      <c r="S43" s="1">
        <f>COUNTIFS(Table2[Sub-Sector],Table3[[#This Row],[Sub-Sector]],Table2[% Price above 50 EMA],"&gt;=0")/Table3[[#This Row],[Count]]</f>
        <v>0.4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1</v>
      </c>
      <c r="V43" s="1">
        <f>COUNTIFS(Table2[Sub-Sector],Table3[[#This Row],[Sub-Sector]],Table2[Sharpe Ratio],"&gt;=0.10")/Table3[[#This Row],[Count]]</f>
        <v>0.8</v>
      </c>
      <c r="W4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43" s="2">
        <f>_xlfn.RANK.AVG(Table3[[#This Row],[Score]],Table3[Score],1)</f>
        <v>72</v>
      </c>
      <c r="Y4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3" s="2">
        <f>_xlfn.RANK.AVG(Table3[[#This Row],[Score 2 ]],Table3[[Score 2 ]],1)</f>
        <v>42.5</v>
      </c>
    </row>
    <row r="44" spans="1:26" x14ac:dyDescent="0.3">
      <c r="A44" t="s">
        <v>134</v>
      </c>
      <c r="B44">
        <f>COUNTIFS(Table2[Sub-Sector],Table3[[#This Row],[Sub-Sector]])</f>
        <v>6</v>
      </c>
      <c r="C44" s="1">
        <f>COUNTIFS(Table2[Sub-Sector],Table3[[#This Row],[Sub-Sector]],Table2[Uptrend],"Uptrend")/Table3[[#This Row],[Count]]</f>
        <v>0.66666666666666663</v>
      </c>
      <c r="D44" s="1">
        <f>COUNTIFS(Table2[Sub-Sector],Table3[[#This Row],[Sub-Sector]],Table2[1W Return vs Nifty],"&gt;=5")/Table3[[#This Row],[Count]]</f>
        <v>0.33333333333333331</v>
      </c>
      <c r="E44" s="1">
        <f>COUNTIFS(Table2[Sub-Sector],Table3[[#This Row],[Sub-Sector]],Table2[1M Return vs Nifty],"&gt;=5")/Table3[[#This Row],[Count]]</f>
        <v>0.66666666666666663</v>
      </c>
      <c r="F44" s="1">
        <f>COUNTIFS(Table2[Sub-Sector],Table3[[#This Row],[Sub-Sector]],Table2[6M Return vs Nifty],"&gt;=10")/Table3[[#This Row],[Count]]</f>
        <v>0.66666666666666663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0.83333333333333337</v>
      </c>
      <c r="I44" s="1">
        <f>COUNTIFS(Table2[Sub-Sector],Table3[[#This Row],[Sub-Sector]],Table2[Relative Volume],"&gt;=1")/Table3[[#This Row],[Count]]</f>
        <v>0.83333333333333337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0.83333333333333337</v>
      </c>
      <c r="L44" s="1">
        <f>COUNTIFS(Table2[Sub-Sector],Table3[[#This Row],[Sub-Sector]],Table2[% Away From Current Week Low],"&gt;=0.05")/Table3[[#This Row],[Count]]</f>
        <v>0.5</v>
      </c>
      <c r="M44" s="1">
        <f>COUNTIFS(Table2[Sub-Sector],Table3[[#This Row],[Sub-Sector]],Table2[% Away From Current Week High],"&lt;=0.05")/Table3[[#This Row],[Count]]</f>
        <v>0.5</v>
      </c>
      <c r="N44" s="1">
        <f>COUNTIFS(Table2[Sub-Sector],Table3[[#This Row],[Sub-Sector]],Table2[% Away From Current Month Low],"&gt;=0.05")/Table3[[#This Row],[Count]]</f>
        <v>1</v>
      </c>
      <c r="O44" s="1">
        <f>COUNTIFS(Table2[Sub-Sector],Table3[[#This Row],[Sub-Sector]],Table2[% Away From Current Month High],"&lt;=0.05")/Table3[[#This Row],[Count]]</f>
        <v>0.5</v>
      </c>
      <c r="P44" s="1">
        <f>COUNTIFS(Table2[Sub-Sector],Table3[[#This Row],[Sub-Sector]],Table2[% Away From 52W High],"&lt;=10")/Table3[[#This Row],[Count]]</f>
        <v>0.66666666666666663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1</v>
      </c>
      <c r="S44" s="1">
        <f>COUNTIFS(Table2[Sub-Sector],Table3[[#This Row],[Sub-Sector]],Table2[% Price above 50 EMA],"&gt;=0")/Table3[[#This Row],[Count]]</f>
        <v>1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1</v>
      </c>
      <c r="V44" s="1">
        <f>COUNTIFS(Table2[Sub-Sector],Table3[[#This Row],[Sub-Sector]],Table2[Sharpe Ratio],"&gt;=0.10")/Table3[[#This Row],[Count]]</f>
        <v>0.5</v>
      </c>
      <c r="W4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328.5</v>
      </c>
      <c r="X44" s="2">
        <f>_xlfn.RANK.AVG(Table3[[#This Row],[Score]],Table3[Score],1)</f>
        <v>27</v>
      </c>
      <c r="Y4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4" s="2">
        <f>_xlfn.RANK.AVG(Table3[[#This Row],[Score 2 ]],Table3[[Score 2 ]],1)</f>
        <v>42.5</v>
      </c>
    </row>
    <row r="45" spans="1:26" x14ac:dyDescent="0.3">
      <c r="A45" t="s">
        <v>55</v>
      </c>
      <c r="B45">
        <f>COUNTIFS(Table2[Sub-Sector],Table3[[#This Row],[Sub-Sector]])</f>
        <v>3</v>
      </c>
      <c r="C45" s="1">
        <f>COUNTIFS(Table2[Sub-Sector],Table3[[#This Row],[Sub-Sector]],Table2[Uptrend],"Uptrend")/Table3[[#This Row],[Count]]</f>
        <v>0.66666666666666663</v>
      </c>
      <c r="D45" s="1">
        <f>COUNTIFS(Table2[Sub-Sector],Table3[[#This Row],[Sub-Sector]],Table2[1W Return vs Nifty],"&gt;=5")/Table3[[#This Row],[Count]]</f>
        <v>0.33333333333333331</v>
      </c>
      <c r="E45" s="1">
        <f>COUNTIFS(Table2[Sub-Sector],Table3[[#This Row],[Sub-Sector]],Table2[1M Return vs Nifty],"&gt;=5")/Table3[[#This Row],[Count]]</f>
        <v>0.33333333333333331</v>
      </c>
      <c r="F45" s="1">
        <f>COUNTIFS(Table2[Sub-Sector],Table3[[#This Row],[Sub-Sector]],Table2[6M Return vs Nifty],"&gt;=10")/Table3[[#This Row],[Count]]</f>
        <v>0.66666666666666663</v>
      </c>
      <c r="G45" s="1">
        <f>COUNTIFS(Table2[Sub-Sector],Table3[[#This Row],[Sub-Sector]],Table2[1Y Return vs Nifty],"&gt;=10")/Table3[[#This Row],[Count]]</f>
        <v>0.66666666666666663</v>
      </c>
      <c r="H45" s="1">
        <f>COUNTIFS(Table2[Sub-Sector],Table3[[#This Row],[Sub-Sector]],Table2[RSI Exponential â€“ 14D],"&gt;=50")/Table3[[#This Row],[Count]]</f>
        <v>1</v>
      </c>
      <c r="I45" s="1">
        <f>COUNTIFS(Table2[Sub-Sector],Table3[[#This Row],[Sub-Sector]],Table2[Relative Volume],"&gt;=1")/Table3[[#This Row],[Count]]</f>
        <v>0.66666666666666663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0.33333333333333331</v>
      </c>
      <c r="M45" s="1">
        <f>COUNTIFS(Table2[Sub-Sector],Table3[[#This Row],[Sub-Sector]],Table2[% Away From Current Week High],"&lt;=0.05")/Table3[[#This Row],[Count]]</f>
        <v>0.66666666666666663</v>
      </c>
      <c r="N45" s="1">
        <f>COUNTIFS(Table2[Sub-Sector],Table3[[#This Row],[Sub-Sector]],Table2[% Away From Current Month Low],"&gt;=0.05")/Table3[[#This Row],[Count]]</f>
        <v>1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0.66666666666666663</v>
      </c>
      <c r="S45" s="1">
        <f>COUNTIFS(Table2[Sub-Sector],Table3[[#This Row],[Sub-Sector]],Table2[% Price above 50 EMA],"&gt;=0")/Table3[[#This Row],[Count]]</f>
        <v>1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1</v>
      </c>
      <c r="V45" s="1">
        <f>COUNTIFS(Table2[Sub-Sector],Table3[[#This Row],[Sub-Sector]],Table2[Sharpe Ratio],"&gt;=0.10")/Table3[[#This Row],[Count]]</f>
        <v>0.33333333333333331</v>
      </c>
      <c r="W4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45" s="2">
        <f>_xlfn.RANK.AVG(Table3[[#This Row],[Score]],Table3[Score],1)</f>
        <v>42</v>
      </c>
      <c r="Y4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5" s="2">
        <f>_xlfn.RANK.AVG(Table3[[#This Row],[Score 2 ]],Table3[[Score 2 ]],1)</f>
        <v>44.5</v>
      </c>
    </row>
    <row r="46" spans="1:26" x14ac:dyDescent="0.3">
      <c r="A46" t="s">
        <v>1157</v>
      </c>
      <c r="B46">
        <f>COUNTIFS(Table2[Sub-Sector],Table3[[#This Row],[Sub-Sector]])</f>
        <v>3</v>
      </c>
      <c r="C46" s="1">
        <f>COUNTIFS(Table2[Sub-Sector],Table3[[#This Row],[Sub-Sector]],Table2[Uptrend],"Uptrend")/Table3[[#This Row],[Count]]</f>
        <v>0.66666666666666663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0.33333333333333331</v>
      </c>
      <c r="F46" s="1">
        <f>COUNTIFS(Table2[Sub-Sector],Table3[[#This Row],[Sub-Sector]],Table2[6M Return vs Nifty],"&gt;=10")/Table3[[#This Row],[Count]]</f>
        <v>0.66666666666666663</v>
      </c>
      <c r="G46" s="1">
        <f>COUNTIFS(Table2[Sub-Sector],Table3[[#This Row],[Sub-Sector]],Table2[1Y Return vs Nifty],"&gt;=10")/Table3[[#This Row],[Count]]</f>
        <v>0.66666666666666663</v>
      </c>
      <c r="H46" s="1">
        <f>COUNTIFS(Table2[Sub-Sector],Table3[[#This Row],[Sub-Sector]],Table2[RSI Exponential â€“ 14D],"&gt;=50")/Table3[[#This Row],[Count]]</f>
        <v>0.66666666666666663</v>
      </c>
      <c r="I46" s="1">
        <f>COUNTIFS(Table2[Sub-Sector],Table3[[#This Row],[Sub-Sector]],Table2[Relative Volume],"&gt;=1")/Table3[[#This Row],[Count]]</f>
        <v>0.66666666666666663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0.33333333333333331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1</v>
      </c>
      <c r="O46" s="1">
        <f>COUNTIFS(Table2[Sub-Sector],Table3[[#This Row],[Sub-Sector]],Table2[% Away From Current Month High],"&lt;=0.05")/Table3[[#This Row],[Count]]</f>
        <v>1</v>
      </c>
      <c r="P46" s="1">
        <f>COUNTIFS(Table2[Sub-Sector],Table3[[#This Row],[Sub-Sector]],Table2[% Away From 52W High],"&lt;=10")/Table3[[#This Row],[Count]]</f>
        <v>0.33333333333333331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1</v>
      </c>
      <c r="S46" s="1">
        <f>COUNTIFS(Table2[Sub-Sector],Table3[[#This Row],[Sub-Sector]],Table2[% Price above 50 EMA],"&gt;=0")/Table3[[#This Row],[Count]]</f>
        <v>0.66666666666666663</v>
      </c>
      <c r="T46" s="1">
        <f>COUNTIFS(Table2[Sub-Sector],Table3[[#This Row],[Sub-Sector]],Table2[% Price above 200 EMA],"&gt;=0")/Table3[[#This Row],[Count]]</f>
        <v>0.66666666666666663</v>
      </c>
      <c r="U46" s="1">
        <f>COUNTIFS(Table2[Sub-Sector],Table3[[#This Row],[Sub-Sector]],Table2[Rate of Change - Zone],"Positive")/Table3[[#This Row],[Count]]</f>
        <v>1</v>
      </c>
      <c r="V46" s="1">
        <f>COUNTIFS(Table2[Sub-Sector],Table3[[#This Row],[Sub-Sector]],Table2[Sharpe Ratio],"&gt;=0.10")/Table3[[#This Row],[Count]]</f>
        <v>0.33333333333333331</v>
      </c>
      <c r="W4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</v>
      </c>
      <c r="X46" s="2">
        <f>_xlfn.RANK.AVG(Table3[[#This Row],[Score]],Table3[Score],1)</f>
        <v>65</v>
      </c>
      <c r="Y4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6" s="2">
        <f>_xlfn.RANK.AVG(Table3[[#This Row],[Score 2 ]],Table3[[Score 2 ]],1)</f>
        <v>44.5</v>
      </c>
    </row>
    <row r="47" spans="1:26" x14ac:dyDescent="0.3">
      <c r="A47" t="s">
        <v>494</v>
      </c>
      <c r="B47">
        <f>COUNTIFS(Table2[Sub-Sector],Table3[[#This Row],[Sub-Sector]])</f>
        <v>4</v>
      </c>
      <c r="C47" s="1">
        <f>COUNTIFS(Table2[Sub-Sector],Table3[[#This Row],[Sub-Sector]],Table2[Uptrend],"Uptrend")/Table3[[#This Row],[Count]]</f>
        <v>1</v>
      </c>
      <c r="D47" s="1">
        <f>COUNTIFS(Table2[Sub-Sector],Table3[[#This Row],[Sub-Sector]],Table2[1W Return vs Nifty],"&gt;=5")/Table3[[#This Row],[Count]]</f>
        <v>0.25</v>
      </c>
      <c r="E47" s="1">
        <f>COUNTIFS(Table2[Sub-Sector],Table3[[#This Row],[Sub-Sector]],Table2[1M Return vs Nifty],"&gt;=5")/Table3[[#This Row],[Count]]</f>
        <v>0.5</v>
      </c>
      <c r="F47" s="1">
        <f>COUNTIFS(Table2[Sub-Sector],Table3[[#This Row],[Sub-Sector]],Table2[6M Return vs Nifty],"&gt;=10")/Table3[[#This Row],[Count]]</f>
        <v>0.75</v>
      </c>
      <c r="G47" s="1">
        <f>COUNTIFS(Table2[Sub-Sector],Table3[[#This Row],[Sub-Sector]],Table2[1Y Return vs Nifty],"&gt;=10")/Table3[[#This Row],[Count]]</f>
        <v>0.5</v>
      </c>
      <c r="H47" s="1">
        <f>COUNTIFS(Table2[Sub-Sector],Table3[[#This Row],[Sub-Sector]],Table2[RSI Exponential â€“ 14D],"&gt;=50")/Table3[[#This Row],[Count]]</f>
        <v>0.75</v>
      </c>
      <c r="I47" s="1">
        <f>COUNTIFS(Table2[Sub-Sector],Table3[[#This Row],[Sub-Sector]],Table2[Relative Volume],"&gt;=1")/Table3[[#This Row],[Count]]</f>
        <v>0.75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0.5</v>
      </c>
      <c r="M47" s="1">
        <f>COUNTIFS(Table2[Sub-Sector],Table3[[#This Row],[Sub-Sector]],Table2[% Away From Current Week High],"&lt;=0.05")/Table3[[#This Row],[Count]]</f>
        <v>0.5</v>
      </c>
      <c r="N47" s="1">
        <f>COUNTIFS(Table2[Sub-Sector],Table3[[#This Row],[Sub-Sector]],Table2[% Away From Current Month Low],"&gt;=0.05")/Table3[[#This Row],[Count]]</f>
        <v>1</v>
      </c>
      <c r="O47" s="1">
        <f>COUNTIFS(Table2[Sub-Sector],Table3[[#This Row],[Sub-Sector]],Table2[% Away From Current Month High],"&lt;=0.05")/Table3[[#This Row],[Count]]</f>
        <v>0.5</v>
      </c>
      <c r="P47" s="1">
        <f>COUNTIFS(Table2[Sub-Sector],Table3[[#This Row],[Sub-Sector]],Table2[% Away From 52W High],"&lt;=10")/Table3[[#This Row],[Count]]</f>
        <v>0.75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1</v>
      </c>
      <c r="S47" s="1">
        <f>COUNTIFS(Table2[Sub-Sector],Table3[[#This Row],[Sub-Sector]],Table2[% Price above 50 EMA],"&gt;=0")/Table3[[#This Row],[Count]]</f>
        <v>1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1</v>
      </c>
      <c r="V47" s="1">
        <f>COUNTIFS(Table2[Sub-Sector],Table3[[#This Row],[Sub-Sector]],Table2[Sharpe Ratio],"&gt;=0.10")/Table3[[#This Row],[Count]]</f>
        <v>0.5</v>
      </c>
      <c r="W4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306.5</v>
      </c>
      <c r="X47" s="2">
        <f>_xlfn.RANK.AVG(Table3[[#This Row],[Score]],Table3[Score],1)</f>
        <v>15</v>
      </c>
      <c r="Y4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7" s="2">
        <f>_xlfn.RANK.AVG(Table3[[#This Row],[Score 2 ]],Table3[[Score 2 ]],1)</f>
        <v>46</v>
      </c>
    </row>
    <row r="48" spans="1:26" x14ac:dyDescent="0.3">
      <c r="A48" t="s">
        <v>78</v>
      </c>
      <c r="B48">
        <f>COUNTIFS(Table2[Sub-Sector],Table3[[#This Row],[Sub-Sector]])</f>
        <v>4</v>
      </c>
      <c r="C48" s="1">
        <f>COUNTIFS(Table2[Sub-Sector],Table3[[#This Row],[Sub-Sector]],Table2[Uptrend],"Uptrend")/Table3[[#This Row],[Count]]</f>
        <v>0.75</v>
      </c>
      <c r="D48" s="1">
        <f>COUNTIFS(Table2[Sub-Sector],Table3[[#This Row],[Sub-Sector]],Table2[1W Return vs Nifty],"&gt;=5")/Table3[[#This Row],[Count]]</f>
        <v>0.5</v>
      </c>
      <c r="E48" s="1">
        <f>COUNTIFS(Table2[Sub-Sector],Table3[[#This Row],[Sub-Sector]],Table2[1M Return vs Nifty],"&gt;=5")/Table3[[#This Row],[Count]]</f>
        <v>0.5</v>
      </c>
      <c r="F48" s="1">
        <f>COUNTIFS(Table2[Sub-Sector],Table3[[#This Row],[Sub-Sector]],Table2[6M Return vs Nifty],"&gt;=10")/Table3[[#This Row],[Count]]</f>
        <v>0.5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0.5</v>
      </c>
      <c r="I48" s="1">
        <f>COUNTIFS(Table2[Sub-Sector],Table3[[#This Row],[Sub-Sector]],Table2[Relative Volume],"&gt;=1")/Table3[[#This Row],[Count]]</f>
        <v>0.5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0.75</v>
      </c>
      <c r="L48" s="1">
        <f>COUNTIFS(Table2[Sub-Sector],Table3[[#This Row],[Sub-Sector]],Table2[% Away From Current Week Low],"&gt;=0.05")/Table3[[#This Row],[Count]]</f>
        <v>0.75</v>
      </c>
      <c r="M48" s="1">
        <f>COUNTIFS(Table2[Sub-Sector],Table3[[#This Row],[Sub-Sector]],Table2[% Away From Current Week High],"&lt;=0.05")/Table3[[#This Row],[Count]]</f>
        <v>0.5</v>
      </c>
      <c r="N48" s="1">
        <f>COUNTIFS(Table2[Sub-Sector],Table3[[#This Row],[Sub-Sector]],Table2[% Away From Current Month Low],"&gt;=0.05")/Table3[[#This Row],[Count]]</f>
        <v>1</v>
      </c>
      <c r="O48" s="1">
        <f>COUNTIFS(Table2[Sub-Sector],Table3[[#This Row],[Sub-Sector]],Table2[% Away From Current Month High],"&lt;=0.05")/Table3[[#This Row],[Count]]</f>
        <v>0.25</v>
      </c>
      <c r="P48" s="1">
        <f>COUNTIFS(Table2[Sub-Sector],Table3[[#This Row],[Sub-Sector]],Table2[% Away From 52W High],"&lt;=10")/Table3[[#This Row],[Count]]</f>
        <v>0.25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1</v>
      </c>
      <c r="S48" s="1">
        <f>COUNTIFS(Table2[Sub-Sector],Table3[[#This Row],[Sub-Sector]],Table2[% Price above 50 EMA],"&gt;=0")/Table3[[#This Row],[Count]]</f>
        <v>1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1</v>
      </c>
      <c r="V48" s="1">
        <f>COUNTIFS(Table2[Sub-Sector],Table3[[#This Row],[Sub-Sector]],Table2[Sharpe Ratio],"&gt;=0.10")/Table3[[#This Row],[Count]]</f>
        <v>0.25</v>
      </c>
      <c r="W4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48" s="2">
        <f>_xlfn.RANK.AVG(Table3[[#This Row],[Score]],Table3[Score],1)</f>
        <v>21.5</v>
      </c>
      <c r="Y4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8" s="2">
        <f>_xlfn.RANK.AVG(Table3[[#This Row],[Score 2 ]],Table3[[Score 2 ]],1)</f>
        <v>47.5</v>
      </c>
    </row>
    <row r="49" spans="1:26" x14ac:dyDescent="0.3">
      <c r="A49" t="s">
        <v>475</v>
      </c>
      <c r="B49">
        <f>COUNTIFS(Table2[Sub-Sector],Table3[[#This Row],[Sub-Sector]])</f>
        <v>2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0.5</v>
      </c>
      <c r="F49" s="1">
        <f>COUNTIFS(Table2[Sub-Sector],Table3[[#This Row],[Sub-Sector]],Table2[6M Return vs Nifty],"&gt;=10")/Table3[[#This Row],[Count]]</f>
        <v>0.5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0.5</v>
      </c>
      <c r="I49" s="1">
        <f>COUNTIFS(Table2[Sub-Sector],Table3[[#This Row],[Sub-Sector]],Table2[Relative Volume],"&gt;=1")/Table3[[#This Row],[Count]]</f>
        <v>0.5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0.5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1</v>
      </c>
      <c r="O49" s="1">
        <f>COUNTIFS(Table2[Sub-Sector],Table3[[#This Row],[Sub-Sector]],Table2[% Away From Current Month High],"&lt;=0.05")/Table3[[#This Row],[Count]]</f>
        <v>1</v>
      </c>
      <c r="P49" s="1">
        <f>COUNTIFS(Table2[Sub-Sector],Table3[[#This Row],[Sub-Sector]],Table2[% Away From 52W High],"&lt;=10")/Table3[[#This Row],[Count]]</f>
        <v>1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1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1</v>
      </c>
      <c r="V49" s="1">
        <f>COUNTIFS(Table2[Sub-Sector],Table3[[#This Row],[Sub-Sector]],Table2[Sharpe Ratio],"&gt;=0.10")/Table3[[#This Row],[Count]]</f>
        <v>0.5</v>
      </c>
      <c r="W4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357.5</v>
      </c>
      <c r="X49" s="2">
        <f>_xlfn.RANK.AVG(Table3[[#This Row],[Score]],Table3[Score],1)</f>
        <v>38.5</v>
      </c>
      <c r="Y4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9" s="2">
        <f>_xlfn.RANK.AVG(Table3[[#This Row],[Score 2 ]],Table3[[Score 2 ]],1)</f>
        <v>47.5</v>
      </c>
    </row>
    <row r="50" spans="1:26" x14ac:dyDescent="0.3">
      <c r="A50" t="s">
        <v>137</v>
      </c>
      <c r="B50">
        <f>COUNTIFS(Table2[Sub-Sector],Table3[[#This Row],[Sub-Sector]])</f>
        <v>19</v>
      </c>
      <c r="C50" s="1">
        <f>COUNTIFS(Table2[Sub-Sector],Table3[[#This Row],[Sub-Sector]],Table2[Uptrend],"Uptrend")/Table3[[#This Row],[Count]]</f>
        <v>0.84210526315789469</v>
      </c>
      <c r="D50" s="1">
        <f>COUNTIFS(Table2[Sub-Sector],Table3[[#This Row],[Sub-Sector]],Table2[1W Return vs Nifty],"&gt;=5")/Table3[[#This Row],[Count]]</f>
        <v>0.21052631578947367</v>
      </c>
      <c r="E50" s="1">
        <f>COUNTIFS(Table2[Sub-Sector],Table3[[#This Row],[Sub-Sector]],Table2[1M Return vs Nifty],"&gt;=5")/Table3[[#This Row],[Count]]</f>
        <v>0.52631578947368418</v>
      </c>
      <c r="F50" s="1">
        <f>COUNTIFS(Table2[Sub-Sector],Table3[[#This Row],[Sub-Sector]],Table2[6M Return vs Nifty],"&gt;=10")/Table3[[#This Row],[Count]]</f>
        <v>0.78947368421052633</v>
      </c>
      <c r="G50" s="1">
        <f>COUNTIFS(Table2[Sub-Sector],Table3[[#This Row],[Sub-Sector]],Table2[1Y Return vs Nifty],"&gt;=10")/Table3[[#This Row],[Count]]</f>
        <v>0.94736842105263153</v>
      </c>
      <c r="H50" s="1">
        <f>COUNTIFS(Table2[Sub-Sector],Table3[[#This Row],[Sub-Sector]],Table2[RSI Exponential â€“ 14D],"&gt;=50")/Table3[[#This Row],[Count]]</f>
        <v>0.63157894736842102</v>
      </c>
      <c r="I50" s="1">
        <f>COUNTIFS(Table2[Sub-Sector],Table3[[#This Row],[Sub-Sector]],Table2[Relative Volume],"&gt;=1")/Table3[[#This Row],[Count]]</f>
        <v>0.47368421052631576</v>
      </c>
      <c r="J50" s="1">
        <f>COUNTIFS(Table2[Sub-Sector],Table3[[#This Row],[Sub-Sector]],Table2[% Away From Day Low],"&gt;=0.05")/Table3[[#This Row],[Count]]</f>
        <v>5.2631578947368418E-2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0.31578947368421051</v>
      </c>
      <c r="M50" s="1">
        <f>COUNTIFS(Table2[Sub-Sector],Table3[[#This Row],[Sub-Sector]],Table2[% Away From Current Week High],"&lt;=0.05")/Table3[[#This Row],[Count]]</f>
        <v>0.89473684210526316</v>
      </c>
      <c r="N50" s="1">
        <f>COUNTIFS(Table2[Sub-Sector],Table3[[#This Row],[Sub-Sector]],Table2[% Away From Current Month Low],"&gt;=0.05")/Table3[[#This Row],[Count]]</f>
        <v>1</v>
      </c>
      <c r="O50" s="1">
        <f>COUNTIFS(Table2[Sub-Sector],Table3[[#This Row],[Sub-Sector]],Table2[% Away From Current Month High],"&lt;=0.05")/Table3[[#This Row],[Count]]</f>
        <v>0.68421052631578949</v>
      </c>
      <c r="P50" s="1">
        <f>COUNTIFS(Table2[Sub-Sector],Table3[[#This Row],[Sub-Sector]],Table2[% Away From 52W High],"&lt;=10")/Table3[[#This Row],[Count]]</f>
        <v>0.73684210526315785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0.89473684210526316</v>
      </c>
      <c r="S50" s="1">
        <f>COUNTIFS(Table2[Sub-Sector],Table3[[#This Row],[Sub-Sector]],Table2[% Price above 50 EMA],"&gt;=0")/Table3[[#This Row],[Count]]</f>
        <v>0.84210526315789469</v>
      </c>
      <c r="T50" s="1">
        <f>COUNTIFS(Table2[Sub-Sector],Table3[[#This Row],[Sub-Sector]],Table2[% Price above 200 EMA],"&gt;=0")/Table3[[#This Row],[Count]]</f>
        <v>0.94736842105263153</v>
      </c>
      <c r="U50" s="1">
        <f>COUNTIFS(Table2[Sub-Sector],Table3[[#This Row],[Sub-Sector]],Table2[Rate of Change - Zone],"Positive")/Table3[[#This Row],[Count]]</f>
        <v>1</v>
      </c>
      <c r="V50" s="1">
        <f>COUNTIFS(Table2[Sub-Sector],Table3[[#This Row],[Sub-Sector]],Table2[Sharpe Ratio],"&gt;=0.10")/Table3[[#This Row],[Count]]</f>
        <v>0.68421052631578949</v>
      </c>
      <c r="W5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50" s="2">
        <f>_xlfn.RANK.AVG(Table3[[#This Row],[Score]],Table3[Score],1)</f>
        <v>28.5</v>
      </c>
      <c r="Y5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50" s="2">
        <f>_xlfn.RANK.AVG(Table3[[#This Row],[Score 2 ]],Table3[[Score 2 ]],1)</f>
        <v>49</v>
      </c>
    </row>
    <row r="51" spans="1:26" x14ac:dyDescent="0.3">
      <c r="A51" t="s">
        <v>268</v>
      </c>
      <c r="B51">
        <f>COUNTIFS(Table2[Sub-Sector],Table3[[#This Row],[Sub-Sector]])</f>
        <v>21</v>
      </c>
      <c r="C51" s="1">
        <f>COUNTIFS(Table2[Sub-Sector],Table3[[#This Row],[Sub-Sector]],Table2[Uptrend],"Uptrend")/Table3[[#This Row],[Count]]</f>
        <v>0.7142857142857143</v>
      </c>
      <c r="D51" s="1">
        <f>COUNTIFS(Table2[Sub-Sector],Table3[[#This Row],[Sub-Sector]],Table2[1W Return vs Nifty],"&gt;=5")/Table3[[#This Row],[Count]]</f>
        <v>0.38095238095238093</v>
      </c>
      <c r="E51" s="1">
        <f>COUNTIFS(Table2[Sub-Sector],Table3[[#This Row],[Sub-Sector]],Table2[1M Return vs Nifty],"&gt;=5")/Table3[[#This Row],[Count]]</f>
        <v>0.5714285714285714</v>
      </c>
      <c r="F51" s="1">
        <f>COUNTIFS(Table2[Sub-Sector],Table3[[#This Row],[Sub-Sector]],Table2[6M Return vs Nifty],"&gt;=10")/Table3[[#This Row],[Count]]</f>
        <v>0.5714285714285714</v>
      </c>
      <c r="G51" s="1">
        <f>COUNTIFS(Table2[Sub-Sector],Table3[[#This Row],[Sub-Sector]],Table2[1Y Return vs Nifty],"&gt;=10")/Table3[[#This Row],[Count]]</f>
        <v>0.52380952380952384</v>
      </c>
      <c r="H51" s="1">
        <f>COUNTIFS(Table2[Sub-Sector],Table3[[#This Row],[Sub-Sector]],Table2[RSI Exponential â€“ 14D],"&gt;=50")/Table3[[#This Row],[Count]]</f>
        <v>0.42857142857142855</v>
      </c>
      <c r="I51" s="1">
        <f>COUNTIFS(Table2[Sub-Sector],Table3[[#This Row],[Sub-Sector]],Table2[Relative Volume],"&gt;=1")/Table3[[#This Row],[Count]]</f>
        <v>0.7142857142857143</v>
      </c>
      <c r="J51" s="1">
        <f>COUNTIFS(Table2[Sub-Sector],Table3[[#This Row],[Sub-Sector]],Table2[% Away From Day Low],"&gt;=0.05")/Table3[[#This Row],[Count]]</f>
        <v>4.7619047619047616E-2</v>
      </c>
      <c r="K51" s="1">
        <f>COUNTIFS(Table2[Sub-Sector],Table3[[#This Row],[Sub-Sector]],Table2[% Away From Day High],"&lt;=0.05")/Table3[[#This Row],[Count]]</f>
        <v>0.80952380952380953</v>
      </c>
      <c r="L51" s="1">
        <f>COUNTIFS(Table2[Sub-Sector],Table3[[#This Row],[Sub-Sector]],Table2[% Away From Current Week Low],"&gt;=0.05")/Table3[[#This Row],[Count]]</f>
        <v>0.42857142857142855</v>
      </c>
      <c r="M51" s="1">
        <f>COUNTIFS(Table2[Sub-Sector],Table3[[#This Row],[Sub-Sector]],Table2[% Away From Current Week High],"&lt;=0.05")/Table3[[#This Row],[Count]]</f>
        <v>0.76190476190476186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0.76190476190476186</v>
      </c>
      <c r="P51" s="1">
        <f>COUNTIFS(Table2[Sub-Sector],Table3[[#This Row],[Sub-Sector]],Table2[% Away From 52W High],"&lt;=10")/Table3[[#This Row],[Count]]</f>
        <v>0.52380952380952384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0.95238095238095233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0.95238095238095233</v>
      </c>
      <c r="U51" s="1">
        <f>COUNTIFS(Table2[Sub-Sector],Table3[[#This Row],[Sub-Sector]],Table2[Rate of Change - Zone],"Positive")/Table3[[#This Row],[Count]]</f>
        <v>1</v>
      </c>
      <c r="V51" s="1">
        <f>COUNTIFS(Table2[Sub-Sector],Table3[[#This Row],[Sub-Sector]],Table2[Sharpe Ratio],"&gt;=0.10")/Table3[[#This Row],[Count]]</f>
        <v>0.19047619047619047</v>
      </c>
      <c r="W5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51" s="2">
        <f>_xlfn.RANK.AVG(Table3[[#This Row],[Score]],Table3[Score],1)</f>
        <v>24</v>
      </c>
      <c r="Y5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51" s="2">
        <f>_xlfn.RANK.AVG(Table3[[#This Row],[Score 2 ]],Table3[[Score 2 ]],1)</f>
        <v>50.5</v>
      </c>
    </row>
    <row r="52" spans="1:26" x14ac:dyDescent="0.3">
      <c r="A52" t="s">
        <v>119</v>
      </c>
      <c r="B52">
        <f>COUNTIFS(Table2[Sub-Sector],Table3[[#This Row],[Sub-Sector]])</f>
        <v>7</v>
      </c>
      <c r="C52" s="1">
        <f>COUNTIFS(Table2[Sub-Sector],Table3[[#This Row],[Sub-Sector]],Table2[Uptrend],"Uptrend")/Table3[[#This Row],[Count]]</f>
        <v>0.8571428571428571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0.2857142857142857</v>
      </c>
      <c r="F52" s="1">
        <f>COUNTIFS(Table2[Sub-Sector],Table3[[#This Row],[Sub-Sector]],Table2[6M Return vs Nifty],"&gt;=10")/Table3[[#This Row],[Count]]</f>
        <v>0.8571428571428571</v>
      </c>
      <c r="G52" s="1">
        <f>COUNTIFS(Table2[Sub-Sector],Table3[[#This Row],[Sub-Sector]],Table2[1Y Return vs Nifty],"&gt;=10")/Table3[[#This Row],[Count]]</f>
        <v>0.8571428571428571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0.42857142857142855</v>
      </c>
      <c r="J52" s="1">
        <f>COUNTIFS(Table2[Sub-Sector],Table3[[#This Row],[Sub-Sector]],Table2[% Away From Day Low],"&gt;=0.05")/Table3[[#This Row],[Count]]</f>
        <v>0.14285714285714285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0.14285714285714285</v>
      </c>
      <c r="M52" s="1">
        <f>COUNTIFS(Table2[Sub-Sector],Table3[[#This Row],[Sub-Sector]],Table2[% Away From Current Week High],"&lt;=0.05")/Table3[[#This Row],[Count]]</f>
        <v>0.5714285714285714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0.2857142857142857</v>
      </c>
      <c r="P52" s="1">
        <f>COUNTIFS(Table2[Sub-Sector],Table3[[#This Row],[Sub-Sector]],Table2[% Away From 52W High],"&lt;=10")/Table3[[#This Row],[Count]]</f>
        <v>0.2857142857142857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0.7142857142857143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0.8571428571428571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0.8571428571428571</v>
      </c>
      <c r="W5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52" s="2">
        <f>_xlfn.RANK.AVG(Table3[[#This Row],[Score]],Table3[Score],1)</f>
        <v>63</v>
      </c>
      <c r="Y5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52" s="2">
        <f>_xlfn.RANK.AVG(Table3[[#This Row],[Score 2 ]],Table3[[Score 2 ]],1)</f>
        <v>50.5</v>
      </c>
    </row>
    <row r="53" spans="1:26" x14ac:dyDescent="0.3">
      <c r="A53" t="s">
        <v>211</v>
      </c>
      <c r="B53">
        <f>COUNTIFS(Table2[Sub-Sector],Table3[[#This Row],[Sub-Sector]])</f>
        <v>9</v>
      </c>
      <c r="C53" s="1">
        <f>COUNTIFS(Table2[Sub-Sector],Table3[[#This Row],[Sub-Sector]],Table2[Uptrend],"Uptrend")/Table3[[#This Row],[Count]]</f>
        <v>0.77777777777777779</v>
      </c>
      <c r="D53" s="1">
        <f>COUNTIFS(Table2[Sub-Sector],Table3[[#This Row],[Sub-Sector]],Table2[1W Return vs Nifty],"&gt;=5")/Table3[[#This Row],[Count]]</f>
        <v>0.1111111111111111</v>
      </c>
      <c r="E53" s="1">
        <f>COUNTIFS(Table2[Sub-Sector],Table3[[#This Row],[Sub-Sector]],Table2[1M Return vs Nifty],"&gt;=5")/Table3[[#This Row],[Count]]</f>
        <v>0.22222222222222221</v>
      </c>
      <c r="F53" s="1">
        <f>COUNTIFS(Table2[Sub-Sector],Table3[[#This Row],[Sub-Sector]],Table2[6M Return vs Nifty],"&gt;=10")/Table3[[#This Row],[Count]]</f>
        <v>0.77777777777777779</v>
      </c>
      <c r="G53" s="1">
        <f>COUNTIFS(Table2[Sub-Sector],Table3[[#This Row],[Sub-Sector]],Table2[1Y Return vs Nifty],"&gt;=10")/Table3[[#This Row],[Count]]</f>
        <v>0.88888888888888884</v>
      </c>
      <c r="H53" s="1">
        <f>COUNTIFS(Table2[Sub-Sector],Table3[[#This Row],[Sub-Sector]],Table2[RSI Exponential â€“ 14D],"&gt;=50")/Table3[[#This Row],[Count]]</f>
        <v>0.77777777777777779</v>
      </c>
      <c r="I53" s="1">
        <f>COUNTIFS(Table2[Sub-Sector],Table3[[#This Row],[Sub-Sector]],Table2[Relative Volume],"&gt;=1")/Table3[[#This Row],[Count]]</f>
        <v>0.44444444444444442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0.22222222222222221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1</v>
      </c>
      <c r="O53" s="1">
        <f>COUNTIFS(Table2[Sub-Sector],Table3[[#This Row],[Sub-Sector]],Table2[% Away From Current Month High],"&lt;=0.05")/Table3[[#This Row],[Count]]</f>
        <v>0.77777777777777779</v>
      </c>
      <c r="P53" s="1">
        <f>COUNTIFS(Table2[Sub-Sector],Table3[[#This Row],[Sub-Sector]],Table2[% Away From 52W High],"&lt;=10")/Table3[[#This Row],[Count]]</f>
        <v>0.55555555555555558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0.88888888888888884</v>
      </c>
      <c r="T53" s="1">
        <f>COUNTIFS(Table2[Sub-Sector],Table3[[#This Row],[Sub-Sector]],Table2[% Price above 200 EMA],"&gt;=0")/Table3[[#This Row],[Count]]</f>
        <v>0.88888888888888884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0.33333333333333331</v>
      </c>
      <c r="W5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53" s="2">
        <f>_xlfn.RANK.AVG(Table3[[#This Row],[Score]],Table3[Score],1)</f>
        <v>54</v>
      </c>
      <c r="Y5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3" s="2">
        <f>_xlfn.RANK.AVG(Table3[[#This Row],[Score 2 ]],Table3[[Score 2 ]],1)</f>
        <v>52</v>
      </c>
    </row>
    <row r="54" spans="1:26" x14ac:dyDescent="0.3">
      <c r="A54" t="s">
        <v>516</v>
      </c>
      <c r="B54">
        <f>COUNTIFS(Table2[Sub-Sector],Table3[[#This Row],[Sub-Sector]])</f>
        <v>7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0.8571428571428571</v>
      </c>
      <c r="F54" s="1">
        <f>COUNTIFS(Table2[Sub-Sector],Table3[[#This Row],[Sub-Sector]],Table2[6M Return vs Nifty],"&gt;=10")/Table3[[#This Row],[Count]]</f>
        <v>0.2857142857142857</v>
      </c>
      <c r="G54" s="1">
        <f>COUNTIFS(Table2[Sub-Sector],Table3[[#This Row],[Sub-Sector]],Table2[1Y Return vs Nifty],"&gt;=10")/Table3[[#This Row],[Count]]</f>
        <v>0.7142857142857143</v>
      </c>
      <c r="H54" s="1">
        <f>COUNTIFS(Table2[Sub-Sector],Table3[[#This Row],[Sub-Sector]],Table2[RSI Exponential â€“ 14D],"&gt;=50")/Table3[[#This Row],[Count]]</f>
        <v>0.5714285714285714</v>
      </c>
      <c r="I54" s="1">
        <f>COUNTIFS(Table2[Sub-Sector],Table3[[#This Row],[Sub-Sector]],Table2[Relative Volume],"&gt;=1")/Table3[[#This Row],[Count]]</f>
        <v>0.8571428571428571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0.7142857142857143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0.7142857142857143</v>
      </c>
      <c r="P54" s="1">
        <f>COUNTIFS(Table2[Sub-Sector],Table3[[#This Row],[Sub-Sector]],Table2[% Away From 52W High],"&lt;=10")/Table3[[#This Row],[Count]]</f>
        <v>0.5714285714285714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0.8571428571428571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0</v>
      </c>
      <c r="W5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</v>
      </c>
      <c r="X54" s="2">
        <f>_xlfn.RANK.AVG(Table3[[#This Row],[Score]],Table3[Score],1)</f>
        <v>34</v>
      </c>
      <c r="Y5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4" s="2">
        <f>_xlfn.RANK.AVG(Table3[[#This Row],[Score 2 ]],Table3[[Score 2 ]],1)</f>
        <v>53</v>
      </c>
    </row>
    <row r="55" spans="1:26" x14ac:dyDescent="0.3">
      <c r="A55" t="s">
        <v>46</v>
      </c>
      <c r="B55">
        <f>COUNTIFS(Table2[Sub-Sector],Table3[[#This Row],[Sub-Sector]])</f>
        <v>27</v>
      </c>
      <c r="C55" s="1">
        <f>COUNTIFS(Table2[Sub-Sector],Table3[[#This Row],[Sub-Sector]],Table2[Uptrend],"Uptrend")/Table3[[#This Row],[Count]]</f>
        <v>0.88888888888888884</v>
      </c>
      <c r="D55" s="1">
        <f>COUNTIFS(Table2[Sub-Sector],Table3[[#This Row],[Sub-Sector]],Table2[1W Return vs Nifty],"&gt;=5")/Table3[[#This Row],[Count]]</f>
        <v>0.22222222222222221</v>
      </c>
      <c r="E55" s="1">
        <f>COUNTIFS(Table2[Sub-Sector],Table3[[#This Row],[Sub-Sector]],Table2[1M Return vs Nifty],"&gt;=5")/Table3[[#This Row],[Count]]</f>
        <v>0.62962962962962965</v>
      </c>
      <c r="F55" s="1">
        <f>COUNTIFS(Table2[Sub-Sector],Table3[[#This Row],[Sub-Sector]],Table2[6M Return vs Nifty],"&gt;=10")/Table3[[#This Row],[Count]]</f>
        <v>0.77777777777777779</v>
      </c>
      <c r="G55" s="1">
        <f>COUNTIFS(Table2[Sub-Sector],Table3[[#This Row],[Sub-Sector]],Table2[1Y Return vs Nifty],"&gt;=10")/Table3[[#This Row],[Count]]</f>
        <v>0.92592592592592593</v>
      </c>
      <c r="H55" s="1">
        <f>COUNTIFS(Table2[Sub-Sector],Table3[[#This Row],[Sub-Sector]],Table2[RSI Exponential â€“ 14D],"&gt;=50")/Table3[[#This Row],[Count]]</f>
        <v>0.77777777777777779</v>
      </c>
      <c r="I55" s="1">
        <f>COUNTIFS(Table2[Sub-Sector],Table3[[#This Row],[Sub-Sector]],Table2[Relative Volume],"&gt;=1")/Table3[[#This Row],[Count]]</f>
        <v>0.70370370370370372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0.25925925925925924</v>
      </c>
      <c r="M55" s="1">
        <f>COUNTIFS(Table2[Sub-Sector],Table3[[#This Row],[Sub-Sector]],Table2[% Away From Current Week High],"&lt;=0.05")/Table3[[#This Row],[Count]]</f>
        <v>0.7407407407407407</v>
      </c>
      <c r="N55" s="1">
        <f>COUNTIFS(Table2[Sub-Sector],Table3[[#This Row],[Sub-Sector]],Table2[% Away From Current Month Low],"&gt;=0.05")/Table3[[#This Row],[Count]]</f>
        <v>0.96296296296296291</v>
      </c>
      <c r="O55" s="1">
        <f>COUNTIFS(Table2[Sub-Sector],Table3[[#This Row],[Sub-Sector]],Table2[% Away From Current Month High],"&lt;=0.05")/Table3[[#This Row],[Count]]</f>
        <v>0.44444444444444442</v>
      </c>
      <c r="P55" s="1">
        <f>COUNTIFS(Table2[Sub-Sector],Table3[[#This Row],[Sub-Sector]],Table2[% Away From 52W High],"&lt;=10")/Table3[[#This Row],[Count]]</f>
        <v>0.55555555555555558</v>
      </c>
      <c r="Q55" s="1">
        <f>COUNTIFS(Table2[Sub-Sector],Table3[[#This Row],[Sub-Sector]],Table2[% Away From 52W Low],"&gt;=10")/Table3[[#This Row],[Count]]</f>
        <v>0.96296296296296291</v>
      </c>
      <c r="R55" s="1">
        <f>COUNTIFS(Table2[Sub-Sector],Table3[[#This Row],[Sub-Sector]],Table2[% Price above 20 EMA],"&gt;=0")/Table3[[#This Row],[Count]]</f>
        <v>0.85185185185185186</v>
      </c>
      <c r="S55" s="1">
        <f>COUNTIFS(Table2[Sub-Sector],Table3[[#This Row],[Sub-Sector]],Table2[% Price above 50 EMA],"&gt;=0")/Table3[[#This Row],[Count]]</f>
        <v>0.85185185185185186</v>
      </c>
      <c r="T55" s="1">
        <f>COUNTIFS(Table2[Sub-Sector],Table3[[#This Row],[Sub-Sector]],Table2[% Price above 200 EMA],"&gt;=0")/Table3[[#This Row],[Count]]</f>
        <v>0.96296296296296291</v>
      </c>
      <c r="U55" s="1">
        <f>COUNTIFS(Table2[Sub-Sector],Table3[[#This Row],[Sub-Sector]],Table2[Rate of Change - Zone],"Positive")/Table3[[#This Row],[Count]]</f>
        <v>0.96296296296296291</v>
      </c>
      <c r="V55" s="1">
        <f>COUNTIFS(Table2[Sub-Sector],Table3[[#This Row],[Sub-Sector]],Table2[Sharpe Ratio],"&gt;=0.10")/Table3[[#This Row],[Count]]</f>
        <v>0.66666666666666663</v>
      </c>
      <c r="W5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332.5</v>
      </c>
      <c r="X55" s="2">
        <f>_xlfn.RANK.AVG(Table3[[#This Row],[Score]],Table3[Score],1)</f>
        <v>30</v>
      </c>
      <c r="Y5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5" s="2">
        <f>_xlfn.RANK.AVG(Table3[[#This Row],[Score 2 ]],Table3[[Score 2 ]],1)</f>
        <v>54</v>
      </c>
    </row>
    <row r="56" spans="1:26" x14ac:dyDescent="0.3">
      <c r="A56" t="s">
        <v>18</v>
      </c>
      <c r="B56">
        <f>COUNTIFS(Table2[Sub-Sector],Table3[[#This Row],[Sub-Sector]])</f>
        <v>6</v>
      </c>
      <c r="C56" s="1">
        <f>COUNTIFS(Table2[Sub-Sector],Table3[[#This Row],[Sub-Sector]],Table2[Uptrend],"Uptrend")/Table3[[#This Row],[Count]]</f>
        <v>0.83333333333333337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0.83333333333333337</v>
      </c>
      <c r="G56" s="1">
        <f>COUNTIFS(Table2[Sub-Sector],Table3[[#This Row],[Sub-Sector]],Table2[1Y Return vs Nifty],"&gt;=10")/Table3[[#This Row],[Count]]</f>
        <v>0.83333333333333337</v>
      </c>
      <c r="H56" s="1">
        <f>COUNTIFS(Table2[Sub-Sector],Table3[[#This Row],[Sub-Sector]],Table2[RSI Exponential â€“ 14D],"&gt;=50")/Table3[[#This Row],[Count]]</f>
        <v>1</v>
      </c>
      <c r="I56" s="1">
        <f>COUNTIFS(Table2[Sub-Sector],Table3[[#This Row],[Sub-Sector]],Table2[Relative Volume],"&gt;=1")/Table3[[#This Row],[Count]]</f>
        <v>0.33333333333333331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0.83333333333333337</v>
      </c>
      <c r="N56" s="1">
        <f>COUNTIFS(Table2[Sub-Sector],Table3[[#This Row],[Sub-Sector]],Table2[% Away From Current Month Low],"&gt;=0.05")/Table3[[#This Row],[Count]]</f>
        <v>1</v>
      </c>
      <c r="O56" s="1">
        <f>COUNTIFS(Table2[Sub-Sector],Table3[[#This Row],[Sub-Sector]],Table2[% Away From Current Month High],"&lt;=0.05")/Table3[[#This Row],[Count]]</f>
        <v>0.5</v>
      </c>
      <c r="P56" s="1">
        <f>COUNTIFS(Table2[Sub-Sector],Table3[[#This Row],[Sub-Sector]],Table2[% Away From 52W High],"&lt;=10")/Table3[[#This Row],[Count]]</f>
        <v>0.16666666666666666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0.33333333333333331</v>
      </c>
      <c r="S56" s="1">
        <f>COUNTIFS(Table2[Sub-Sector],Table3[[#This Row],[Sub-Sector]],Table2[% Price above 50 EMA],"&gt;=0")/Table3[[#This Row],[Count]]</f>
        <v>0.66666666666666663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0.5</v>
      </c>
      <c r="W5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56" s="2">
        <f>_xlfn.RANK.AVG(Table3[[#This Row],[Score]],Table3[Score],1)</f>
        <v>76</v>
      </c>
      <c r="Y5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6" s="2">
        <f>_xlfn.RANK.AVG(Table3[[#This Row],[Score 2 ]],Table3[[Score 2 ]],1)</f>
        <v>55.5</v>
      </c>
    </row>
    <row r="57" spans="1:26" x14ac:dyDescent="0.3">
      <c r="A57" t="s">
        <v>92</v>
      </c>
      <c r="B57">
        <f>COUNTIFS(Table2[Sub-Sector],Table3[[#This Row],[Sub-Sector]])</f>
        <v>3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0.33333333333333331</v>
      </c>
      <c r="F57" s="1">
        <f>COUNTIFS(Table2[Sub-Sector],Table3[[#This Row],[Sub-Sector]],Table2[6M Return vs Nifty],"&gt;=10")/Table3[[#This Row],[Count]]</f>
        <v>0.66666666666666663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0.66666666666666663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0.66666666666666663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0.66666666666666663</v>
      </c>
      <c r="N57" s="1">
        <f>COUNTIFS(Table2[Sub-Sector],Table3[[#This Row],[Sub-Sector]],Table2[% Away From Current Month Low],"&gt;=0.05")/Table3[[#This Row],[Count]]</f>
        <v>1</v>
      </c>
      <c r="O57" s="1">
        <f>COUNTIFS(Table2[Sub-Sector],Table3[[#This Row],[Sub-Sector]],Table2[% Away From Current Month High],"&lt;=0.05")/Table3[[#This Row],[Count]]</f>
        <v>0.66666666666666663</v>
      </c>
      <c r="P57" s="1">
        <f>COUNTIFS(Table2[Sub-Sector],Table3[[#This Row],[Sub-Sector]],Table2[% Away From 52W High],"&lt;=10")/Table3[[#This Row],[Count]]</f>
        <v>0.66666666666666663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0.33333333333333331</v>
      </c>
      <c r="W5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57" s="2">
        <f>_xlfn.RANK.AVG(Table3[[#This Row],[Score]],Table3[Score],1)</f>
        <v>45.5</v>
      </c>
      <c r="Y5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7" s="2">
        <f>_xlfn.RANK.AVG(Table3[[#This Row],[Score 2 ]],Table3[[Score 2 ]],1)</f>
        <v>55.5</v>
      </c>
    </row>
    <row r="58" spans="1:26" x14ac:dyDescent="0.3">
      <c r="A58" t="s">
        <v>273</v>
      </c>
      <c r="B58">
        <f>COUNTIFS(Table2[Sub-Sector],Table3[[#This Row],[Sub-Sector]])</f>
        <v>7</v>
      </c>
      <c r="C58" s="1">
        <f>COUNTIFS(Table2[Sub-Sector],Table3[[#This Row],[Sub-Sector]],Table2[Uptrend],"Uptrend")/Table3[[#This Row],[Count]]</f>
        <v>0.8571428571428571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0.2857142857142857</v>
      </c>
      <c r="F58" s="1">
        <f>COUNTIFS(Table2[Sub-Sector],Table3[[#This Row],[Sub-Sector]],Table2[6M Return vs Nifty],"&gt;=10")/Table3[[#This Row],[Count]]</f>
        <v>0.8571428571428571</v>
      </c>
      <c r="G58" s="1">
        <f>COUNTIFS(Table2[Sub-Sector],Table3[[#This Row],[Sub-Sector]],Table2[1Y Return vs Nifty],"&gt;=10")/Table3[[#This Row],[Count]]</f>
        <v>0.8571428571428571</v>
      </c>
      <c r="H58" s="1">
        <f>COUNTIFS(Table2[Sub-Sector],Table3[[#This Row],[Sub-Sector]],Table2[RSI Exponential â€“ 14D],"&gt;=50")/Table3[[#This Row],[Count]]</f>
        <v>0.8571428571428571</v>
      </c>
      <c r="I58" s="1">
        <f>COUNTIFS(Table2[Sub-Sector],Table3[[#This Row],[Sub-Sector]],Table2[Relative Volume],"&gt;=1")/Table3[[#This Row],[Count]]</f>
        <v>0.2857142857142857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0.7142857142857143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0.42857142857142855</v>
      </c>
      <c r="P58" s="1">
        <f>COUNTIFS(Table2[Sub-Sector],Table3[[#This Row],[Sub-Sector]],Table2[% Away From 52W High],"&lt;=10")/Table3[[#This Row],[Count]]</f>
        <v>0.5714285714285714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0.8571428571428571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1</v>
      </c>
      <c r="V58" s="1">
        <f>COUNTIFS(Table2[Sub-Sector],Table3[[#This Row],[Sub-Sector]],Table2[Sharpe Ratio],"&gt;=0.10")/Table3[[#This Row],[Count]]</f>
        <v>0.2857142857142857</v>
      </c>
      <c r="W5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58" s="2">
        <f>_xlfn.RANK.AVG(Table3[[#This Row],[Score]],Table3[Score],1)</f>
        <v>66</v>
      </c>
      <c r="Y5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8" s="2">
        <f>_xlfn.RANK.AVG(Table3[[#This Row],[Score 2 ]],Table3[[Score 2 ]],1)</f>
        <v>57</v>
      </c>
    </row>
    <row r="59" spans="1:26" x14ac:dyDescent="0.3">
      <c r="A59" t="s">
        <v>400</v>
      </c>
      <c r="B59">
        <f>COUNTIFS(Table2[Sub-Sector],Table3[[#This Row],[Sub-Sector]])</f>
        <v>10</v>
      </c>
      <c r="C59" s="1">
        <f>COUNTIFS(Table2[Sub-Sector],Table3[[#This Row],[Sub-Sector]],Table2[Uptrend],"Uptrend")/Table3[[#This Row],[Count]]</f>
        <v>0.9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0.5</v>
      </c>
      <c r="F59" s="1">
        <f>COUNTIFS(Table2[Sub-Sector],Table3[[#This Row],[Sub-Sector]],Table2[6M Return vs Nifty],"&gt;=10")/Table3[[#This Row],[Count]]</f>
        <v>0.7</v>
      </c>
      <c r="G59" s="1">
        <f>COUNTIFS(Table2[Sub-Sector],Table3[[#This Row],[Sub-Sector]],Table2[1Y Return vs Nifty],"&gt;=10")/Table3[[#This Row],[Count]]</f>
        <v>0.7</v>
      </c>
      <c r="H59" s="1">
        <f>COUNTIFS(Table2[Sub-Sector],Table3[[#This Row],[Sub-Sector]],Table2[RSI Exponential â€“ 14D],"&gt;=50")/Table3[[#This Row],[Count]]</f>
        <v>0.7</v>
      </c>
      <c r="I59" s="1">
        <f>COUNTIFS(Table2[Sub-Sector],Table3[[#This Row],[Sub-Sector]],Table2[Relative Volume],"&gt;=1")/Table3[[#This Row],[Count]]</f>
        <v>0.5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0.6</v>
      </c>
      <c r="N59" s="1">
        <f>COUNTIFS(Table2[Sub-Sector],Table3[[#This Row],[Sub-Sector]],Table2[% Away From Current Month Low],"&gt;=0.05")/Table3[[#This Row],[Count]]</f>
        <v>1</v>
      </c>
      <c r="O59" s="1">
        <f>COUNTIFS(Table2[Sub-Sector],Table3[[#This Row],[Sub-Sector]],Table2[% Away From Current Month High],"&lt;=0.05")/Table3[[#This Row],[Count]]</f>
        <v>0.5</v>
      </c>
      <c r="P59" s="1">
        <f>COUNTIFS(Table2[Sub-Sector],Table3[[#This Row],[Sub-Sector]],Table2[% Away From 52W High],"&lt;=10")/Table3[[#This Row],[Count]]</f>
        <v>0.9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1</v>
      </c>
      <c r="V59" s="1">
        <f>COUNTIFS(Table2[Sub-Sector],Table3[[#This Row],[Sub-Sector]],Table2[Sharpe Ratio],"&gt;=0.10")/Table3[[#This Row],[Count]]</f>
        <v>0.1</v>
      </c>
      <c r="W5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59" s="2">
        <f>_xlfn.RANK.AVG(Table3[[#This Row],[Score]],Table3[Score],1)</f>
        <v>45.5</v>
      </c>
      <c r="Y5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9" s="2">
        <f>_xlfn.RANK.AVG(Table3[[#This Row],[Score 2 ]],Table3[[Score 2 ]],1)</f>
        <v>58</v>
      </c>
    </row>
    <row r="60" spans="1:26" x14ac:dyDescent="0.3">
      <c r="A60" t="s">
        <v>27</v>
      </c>
      <c r="B60">
        <f>COUNTIFS(Table2[Sub-Sector],Table3[[#This Row],[Sub-Sector]])</f>
        <v>4</v>
      </c>
      <c r="C60" s="1">
        <f>COUNTIFS(Table2[Sub-Sector],Table3[[#This Row],[Sub-Sector]],Table2[Uptrend],"Uptrend")/Table3[[#This Row],[Count]]</f>
        <v>0.75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0.25</v>
      </c>
      <c r="F60" s="1">
        <f>COUNTIFS(Table2[Sub-Sector],Table3[[#This Row],[Sub-Sector]],Table2[6M Return vs Nifty],"&gt;=10")/Table3[[#This Row],[Count]]</f>
        <v>0.5</v>
      </c>
      <c r="G60" s="1">
        <f>COUNTIFS(Table2[Sub-Sector],Table3[[#This Row],[Sub-Sector]],Table2[1Y Return vs Nifty],"&gt;=10")/Table3[[#This Row],[Count]]</f>
        <v>0.5</v>
      </c>
      <c r="H60" s="1">
        <f>COUNTIFS(Table2[Sub-Sector],Table3[[#This Row],[Sub-Sector]],Table2[RSI Exponential â€“ 14D],"&gt;=50")/Table3[[#This Row],[Count]]</f>
        <v>0.75</v>
      </c>
      <c r="I60" s="1">
        <f>COUNTIFS(Table2[Sub-Sector],Table3[[#This Row],[Sub-Sector]],Table2[Relative Volume],"&gt;=1")/Table3[[#This Row],[Count]]</f>
        <v>0.75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1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0.5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1</v>
      </c>
      <c r="S60" s="1">
        <f>COUNTIFS(Table2[Sub-Sector],Table3[[#This Row],[Sub-Sector]],Table2[% Price above 50 EMA],"&gt;=0")/Table3[[#This Row],[Count]]</f>
        <v>1</v>
      </c>
      <c r="T60" s="1">
        <f>COUNTIFS(Table2[Sub-Sector],Table3[[#This Row],[Sub-Sector]],Table2[% Price above 200 EMA],"&gt;=0")/Table3[[#This Row],[Count]]</f>
        <v>0.75</v>
      </c>
      <c r="U60" s="1">
        <f>COUNTIFS(Table2[Sub-Sector],Table3[[#This Row],[Sub-Sector]],Table2[Rate of Change - Zone],"Positive")/Table3[[#This Row],[Count]]</f>
        <v>1</v>
      </c>
      <c r="V60" s="1">
        <f>COUNTIFS(Table2[Sub-Sector],Table3[[#This Row],[Sub-Sector]],Table2[Sharpe Ratio],"&gt;=0.10")/Table3[[#This Row],[Count]]</f>
        <v>0.5</v>
      </c>
      <c r="W6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60" s="2">
        <f>_xlfn.RANK.AVG(Table3[[#This Row],[Score]],Table3[Score],1)</f>
        <v>70</v>
      </c>
      <c r="Y6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60" s="2">
        <f>_xlfn.RANK.AVG(Table3[[#This Row],[Score 2 ]],Table3[[Score 2 ]],1)</f>
        <v>59</v>
      </c>
    </row>
    <row r="61" spans="1:26" x14ac:dyDescent="0.3">
      <c r="A61" t="s">
        <v>1746</v>
      </c>
      <c r="B61">
        <f>COUNTIFS(Table2[Sub-Sector],Table3[[#This Row],[Sub-Sector]])</f>
        <v>3</v>
      </c>
      <c r="C61" s="1">
        <f>COUNTIFS(Table2[Sub-Sector],Table3[[#This Row],[Sub-Sector]],Table2[Uptrend],"Uptrend")/Table3[[#This Row],[Count]]</f>
        <v>0.66666666666666663</v>
      </c>
      <c r="D61" s="1">
        <f>COUNTIFS(Table2[Sub-Sector],Table3[[#This Row],[Sub-Sector]],Table2[1W Return vs Nifty],"&gt;=5")/Table3[[#This Row],[Count]]</f>
        <v>0.33333333333333331</v>
      </c>
      <c r="E61" s="1">
        <f>COUNTIFS(Table2[Sub-Sector],Table3[[#This Row],[Sub-Sector]],Table2[1M Return vs Nifty],"&gt;=5")/Table3[[#This Row],[Count]]</f>
        <v>0.33333333333333331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0.66666666666666663</v>
      </c>
      <c r="H61" s="1">
        <f>COUNTIFS(Table2[Sub-Sector],Table3[[#This Row],[Sub-Sector]],Table2[RSI Exponential â€“ 14D],"&gt;=50")/Table3[[#This Row],[Count]]</f>
        <v>1</v>
      </c>
      <c r="I61" s="1">
        <f>COUNTIFS(Table2[Sub-Sector],Table3[[#This Row],[Sub-Sector]],Table2[Relative Volume],"&gt;=1")/Table3[[#This Row],[Count]]</f>
        <v>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0.33333333333333331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1</v>
      </c>
      <c r="O61" s="1">
        <f>COUNTIFS(Table2[Sub-Sector],Table3[[#This Row],[Sub-Sector]],Table2[% Away From Current Month High],"&lt;=0.05")/Table3[[#This Row],[Count]]</f>
        <v>0.66666666666666663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1</v>
      </c>
      <c r="S61" s="1">
        <f>COUNTIFS(Table2[Sub-Sector],Table3[[#This Row],[Sub-Sector]],Table2[% Price above 50 EMA],"&gt;=0")/Table3[[#This Row],[Count]]</f>
        <v>0.66666666666666663</v>
      </c>
      <c r="T61" s="1">
        <f>COUNTIFS(Table2[Sub-Sector],Table3[[#This Row],[Sub-Sector]],Table2[% Price above 200 EMA],"&gt;=0")/Table3[[#This Row],[Count]]</f>
        <v>0.66666666666666663</v>
      </c>
      <c r="U61" s="1">
        <f>COUNTIFS(Table2[Sub-Sector],Table3[[#This Row],[Sub-Sector]],Table2[Rate of Change - Zone],"Positive")/Table3[[#This Row],[Count]]</f>
        <v>1</v>
      </c>
      <c r="V61" s="1">
        <f>COUNTIFS(Table2[Sub-Sector],Table3[[#This Row],[Sub-Sector]],Table2[Sharpe Ratio],"&gt;=0.10")/Table3[[#This Row],[Count]]</f>
        <v>0</v>
      </c>
      <c r="W6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61" s="2">
        <f>_xlfn.RANK.AVG(Table3[[#This Row],[Score]],Table3[Score],1)</f>
        <v>47.5</v>
      </c>
      <c r="Y6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61" s="2">
        <f>_xlfn.RANK.AVG(Table3[[#This Row],[Score 2 ]],Table3[[Score 2 ]],1)</f>
        <v>60</v>
      </c>
    </row>
    <row r="62" spans="1:26" x14ac:dyDescent="0.3">
      <c r="A62" t="s">
        <v>255</v>
      </c>
      <c r="B62">
        <f>COUNTIFS(Table2[Sub-Sector],Table3[[#This Row],[Sub-Sector]])</f>
        <v>25</v>
      </c>
      <c r="C62" s="1">
        <f>COUNTIFS(Table2[Sub-Sector],Table3[[#This Row],[Sub-Sector]],Table2[Uptrend],"Uptrend")/Table3[[#This Row],[Count]]</f>
        <v>0.92</v>
      </c>
      <c r="D62" s="1">
        <f>COUNTIFS(Table2[Sub-Sector],Table3[[#This Row],[Sub-Sector]],Table2[1W Return vs Nifty],"&gt;=5")/Table3[[#This Row],[Count]]</f>
        <v>0.28000000000000003</v>
      </c>
      <c r="E62" s="1">
        <f>COUNTIFS(Table2[Sub-Sector],Table3[[#This Row],[Sub-Sector]],Table2[1M Return vs Nifty],"&gt;=5")/Table3[[#This Row],[Count]]</f>
        <v>0.64</v>
      </c>
      <c r="F62" s="1">
        <f>COUNTIFS(Table2[Sub-Sector],Table3[[#This Row],[Sub-Sector]],Table2[6M Return vs Nifty],"&gt;=10")/Table3[[#This Row],[Count]]</f>
        <v>0.76</v>
      </c>
      <c r="G62" s="1">
        <f>COUNTIFS(Table2[Sub-Sector],Table3[[#This Row],[Sub-Sector]],Table2[1Y Return vs Nifty],"&gt;=10")/Table3[[#This Row],[Count]]</f>
        <v>0.72</v>
      </c>
      <c r="H62" s="1">
        <f>COUNTIFS(Table2[Sub-Sector],Table3[[#This Row],[Sub-Sector]],Table2[RSI Exponential â€“ 14D],"&gt;=50")/Table3[[#This Row],[Count]]</f>
        <v>0.8</v>
      </c>
      <c r="I62" s="1">
        <f>COUNTIFS(Table2[Sub-Sector],Table3[[#This Row],[Sub-Sector]],Table2[Relative Volume],"&gt;=1")/Table3[[#This Row],[Count]]</f>
        <v>0.8</v>
      </c>
      <c r="J62" s="1">
        <f>COUNTIFS(Table2[Sub-Sector],Table3[[#This Row],[Sub-Sector]],Table2[% Away From Day Low],"&gt;=0.05")/Table3[[#This Row],[Count]]</f>
        <v>0.04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0.16</v>
      </c>
      <c r="M62" s="1">
        <f>COUNTIFS(Table2[Sub-Sector],Table3[[#This Row],[Sub-Sector]],Table2[% Away From Current Week High],"&lt;=0.05")/Table3[[#This Row],[Count]]</f>
        <v>0.76</v>
      </c>
      <c r="N62" s="1">
        <f>COUNTIFS(Table2[Sub-Sector],Table3[[#This Row],[Sub-Sector]],Table2[% Away From Current Month Low],"&gt;=0.05")/Table3[[#This Row],[Count]]</f>
        <v>0.92</v>
      </c>
      <c r="O62" s="1">
        <f>COUNTIFS(Table2[Sub-Sector],Table3[[#This Row],[Sub-Sector]],Table2[% Away From Current Month High],"&lt;=0.05")/Table3[[#This Row],[Count]]</f>
        <v>0.6</v>
      </c>
      <c r="P62" s="1">
        <f>COUNTIFS(Table2[Sub-Sector],Table3[[#This Row],[Sub-Sector]],Table2[% Away From 52W High],"&lt;=10")/Table3[[#This Row],[Count]]</f>
        <v>0.68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0.92</v>
      </c>
      <c r="S62" s="1">
        <f>COUNTIFS(Table2[Sub-Sector],Table3[[#This Row],[Sub-Sector]],Table2[% Price above 50 EMA],"&gt;=0")/Table3[[#This Row],[Count]]</f>
        <v>0.92</v>
      </c>
      <c r="T62" s="1">
        <f>COUNTIFS(Table2[Sub-Sector],Table3[[#This Row],[Sub-Sector]],Table2[% Price above 200 EMA],"&gt;=0")/Table3[[#This Row],[Count]]</f>
        <v>0.96</v>
      </c>
      <c r="U62" s="1">
        <f>COUNTIFS(Table2[Sub-Sector],Table3[[#This Row],[Sub-Sector]],Table2[Rate of Change - Zone],"Positive")/Table3[[#This Row],[Count]]</f>
        <v>0.92</v>
      </c>
      <c r="V62" s="1">
        <f>COUNTIFS(Table2[Sub-Sector],Table3[[#This Row],[Sub-Sector]],Table2[Sharpe Ratio],"&gt;=0.10")/Table3[[#This Row],[Count]]</f>
        <v>0.44</v>
      </c>
      <c r="W6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62" s="2">
        <f>_xlfn.RANK.AVG(Table3[[#This Row],[Score]],Table3[Score],1)</f>
        <v>31</v>
      </c>
      <c r="Y6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2" s="2">
        <f>_xlfn.RANK.AVG(Table3[[#This Row],[Score 2 ]],Table3[[Score 2 ]],1)</f>
        <v>61</v>
      </c>
    </row>
    <row r="63" spans="1:26" x14ac:dyDescent="0.3">
      <c r="A63" t="s">
        <v>621</v>
      </c>
      <c r="B63">
        <f>COUNTIFS(Table2[Sub-Sector],Table3[[#This Row],[Sub-Sector]])</f>
        <v>13</v>
      </c>
      <c r="C63" s="1">
        <f>COUNTIFS(Table2[Sub-Sector],Table3[[#This Row],[Sub-Sector]],Table2[Uptrend],"Uptrend")/Table3[[#This Row],[Count]]</f>
        <v>0.69230769230769229</v>
      </c>
      <c r="D63" s="1">
        <f>COUNTIFS(Table2[Sub-Sector],Table3[[#This Row],[Sub-Sector]],Table2[1W Return vs Nifty],"&gt;=5")/Table3[[#This Row],[Count]]</f>
        <v>0.15384615384615385</v>
      </c>
      <c r="E63" s="1">
        <f>COUNTIFS(Table2[Sub-Sector],Table3[[#This Row],[Sub-Sector]],Table2[1M Return vs Nifty],"&gt;=5")/Table3[[#This Row],[Count]]</f>
        <v>0.23076923076923078</v>
      </c>
      <c r="F63" s="1">
        <f>COUNTIFS(Table2[Sub-Sector],Table3[[#This Row],[Sub-Sector]],Table2[6M Return vs Nifty],"&gt;=10")/Table3[[#This Row],[Count]]</f>
        <v>0.38461538461538464</v>
      </c>
      <c r="G63" s="1">
        <f>COUNTIFS(Table2[Sub-Sector],Table3[[#This Row],[Sub-Sector]],Table2[1Y Return vs Nifty],"&gt;=10")/Table3[[#This Row],[Count]]</f>
        <v>0.61538461538461542</v>
      </c>
      <c r="H63" s="1">
        <f>COUNTIFS(Table2[Sub-Sector],Table3[[#This Row],[Sub-Sector]],Table2[RSI Exponential â€“ 14D],"&gt;=50")/Table3[[#This Row],[Count]]</f>
        <v>0.38461538461538464</v>
      </c>
      <c r="I63" s="1">
        <f>COUNTIFS(Table2[Sub-Sector],Table3[[#This Row],[Sub-Sector]],Table2[Relative Volume],"&gt;=1")/Table3[[#This Row],[Count]]</f>
        <v>0.69230769230769229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0.15384615384615385</v>
      </c>
      <c r="M63" s="1">
        <f>COUNTIFS(Table2[Sub-Sector],Table3[[#This Row],[Sub-Sector]],Table2[% Away From Current Week High],"&lt;=0.05")/Table3[[#This Row],[Count]]</f>
        <v>0.69230769230769229</v>
      </c>
      <c r="N63" s="1">
        <f>COUNTIFS(Table2[Sub-Sector],Table3[[#This Row],[Sub-Sector]],Table2[% Away From Current Month Low],"&gt;=0.05")/Table3[[#This Row],[Count]]</f>
        <v>1</v>
      </c>
      <c r="O63" s="1">
        <f>COUNTIFS(Table2[Sub-Sector],Table3[[#This Row],[Sub-Sector]],Table2[% Away From Current Month High],"&lt;=0.05")/Table3[[#This Row],[Count]]</f>
        <v>0.53846153846153844</v>
      </c>
      <c r="P63" s="1">
        <f>COUNTIFS(Table2[Sub-Sector],Table3[[#This Row],[Sub-Sector]],Table2[% Away From 52W High],"&lt;=10")/Table3[[#This Row],[Count]]</f>
        <v>0.38461538461538464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1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1</v>
      </c>
      <c r="V63" s="1">
        <f>COUNTIFS(Table2[Sub-Sector],Table3[[#This Row],[Sub-Sector]],Table2[Sharpe Ratio],"&gt;=0.10")/Table3[[#This Row],[Count]]</f>
        <v>0.30769230769230771</v>
      </c>
      <c r="W6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63" s="2">
        <f>_xlfn.RANK.AVG(Table3[[#This Row],[Score]],Table3[Score],1)</f>
        <v>64</v>
      </c>
      <c r="Y6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3" s="2">
        <f>_xlfn.RANK.AVG(Table3[[#This Row],[Score 2 ]],Table3[[Score 2 ]],1)</f>
        <v>62</v>
      </c>
    </row>
    <row r="64" spans="1:26" x14ac:dyDescent="0.3">
      <c r="A64" t="s">
        <v>600</v>
      </c>
      <c r="B64">
        <f>COUNTIFS(Table2[Sub-Sector],Table3[[#This Row],[Sub-Sector]])</f>
        <v>4</v>
      </c>
      <c r="C64" s="1">
        <f>COUNTIFS(Table2[Sub-Sector],Table3[[#This Row],[Sub-Sector]],Table2[Uptrend],"Uptrend")/Table3[[#This Row],[Count]]</f>
        <v>0.75</v>
      </c>
      <c r="D64" s="1">
        <f>COUNTIFS(Table2[Sub-Sector],Table3[[#This Row],[Sub-Sector]],Table2[1W Return vs Nifty],"&gt;=5")/Table3[[#This Row],[Count]]</f>
        <v>0.25</v>
      </c>
      <c r="E64" s="1">
        <f>COUNTIFS(Table2[Sub-Sector],Table3[[#This Row],[Sub-Sector]],Table2[1M Return vs Nifty],"&gt;=5")/Table3[[#This Row],[Count]]</f>
        <v>0.5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0.75</v>
      </c>
      <c r="H64" s="1">
        <f>COUNTIFS(Table2[Sub-Sector],Table3[[#This Row],[Sub-Sector]],Table2[RSI Exponential â€“ 14D],"&gt;=50")/Table3[[#This Row],[Count]]</f>
        <v>0.75</v>
      </c>
      <c r="I64" s="1">
        <f>COUNTIFS(Table2[Sub-Sector],Table3[[#This Row],[Sub-Sector]],Table2[Relative Volume],"&gt;=1")/Table3[[#This Row],[Count]]</f>
        <v>0.5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0.5</v>
      </c>
      <c r="M64" s="1">
        <f>COUNTIFS(Table2[Sub-Sector],Table3[[#This Row],[Sub-Sector]],Table2[% Away From Current Week High],"&lt;=0.05")/Table3[[#This Row],[Count]]</f>
        <v>0.5</v>
      </c>
      <c r="N64" s="1">
        <f>COUNTIFS(Table2[Sub-Sector],Table3[[#This Row],[Sub-Sector]],Table2[% Away From Current Month Low],"&gt;=0.05")/Table3[[#This Row],[Count]]</f>
        <v>1</v>
      </c>
      <c r="O64" s="1">
        <f>COUNTIFS(Table2[Sub-Sector],Table3[[#This Row],[Sub-Sector]],Table2[% Away From Current Month High],"&lt;=0.05")/Table3[[#This Row],[Count]]</f>
        <v>0.5</v>
      </c>
      <c r="P64" s="1">
        <f>COUNTIFS(Table2[Sub-Sector],Table3[[#This Row],[Sub-Sector]],Table2[% Away From 52W High],"&lt;=10")/Table3[[#This Row],[Count]]</f>
        <v>0.5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1</v>
      </c>
      <c r="S64" s="1">
        <f>COUNTIFS(Table2[Sub-Sector],Table3[[#This Row],[Sub-Sector]],Table2[% Price above 50 EMA],"&gt;=0")/Table3[[#This Row],[Count]]</f>
        <v>1</v>
      </c>
      <c r="T64" s="1">
        <f>COUNTIFS(Table2[Sub-Sector],Table3[[#This Row],[Sub-Sector]],Table2[% Price above 200 EMA],"&gt;=0")/Table3[[#This Row],[Count]]</f>
        <v>1</v>
      </c>
      <c r="U64" s="1">
        <f>COUNTIFS(Table2[Sub-Sector],Table3[[#This Row],[Sub-Sector]],Table2[Rate of Change - Zone],"Positive")/Table3[[#This Row],[Count]]</f>
        <v>1</v>
      </c>
      <c r="V64" s="1">
        <f>COUNTIFS(Table2[Sub-Sector],Table3[[#This Row],[Sub-Sector]],Table2[Sharpe Ratio],"&gt;=0.10")/Table3[[#This Row],[Count]]</f>
        <v>0.25</v>
      </c>
      <c r="W6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64" s="2">
        <f>_xlfn.RANK.AVG(Table3[[#This Row],[Score]],Table3[Score],1)</f>
        <v>43</v>
      </c>
      <c r="Y6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4" s="2">
        <f>_xlfn.RANK.AVG(Table3[[#This Row],[Score 2 ]],Table3[[Score 2 ]],1)</f>
        <v>63.5</v>
      </c>
    </row>
    <row r="65" spans="1:26" x14ac:dyDescent="0.3">
      <c r="A65" t="s">
        <v>480</v>
      </c>
      <c r="B65">
        <f>COUNTIFS(Table2[Sub-Sector],Table3[[#This Row],[Sub-Sector]])</f>
        <v>4</v>
      </c>
      <c r="C65" s="1">
        <f>COUNTIFS(Table2[Sub-Sector],Table3[[#This Row],[Sub-Sector]],Table2[Uptrend],"Uptrend")/Table3[[#This Row],[Count]]</f>
        <v>0.75</v>
      </c>
      <c r="D65" s="1">
        <f>COUNTIFS(Table2[Sub-Sector],Table3[[#This Row],[Sub-Sector]],Table2[1W Return vs Nifty],"&gt;=5")/Table3[[#This Row],[Count]]</f>
        <v>0.5</v>
      </c>
      <c r="E65" s="1">
        <f>COUNTIFS(Table2[Sub-Sector],Table3[[#This Row],[Sub-Sector]],Table2[1M Return vs Nifty],"&gt;=5")/Table3[[#This Row],[Count]]</f>
        <v>0.5</v>
      </c>
      <c r="F65" s="1">
        <f>COUNTIFS(Table2[Sub-Sector],Table3[[#This Row],[Sub-Sector]],Table2[6M Return vs Nifty],"&gt;=10")/Table3[[#This Row],[Count]]</f>
        <v>0.5</v>
      </c>
      <c r="G65" s="1">
        <f>COUNTIFS(Table2[Sub-Sector],Table3[[#This Row],[Sub-Sector]],Table2[1Y Return vs Nifty],"&gt;=10")/Table3[[#This Row],[Count]]</f>
        <v>0.75</v>
      </c>
      <c r="H65" s="1">
        <f>COUNTIFS(Table2[Sub-Sector],Table3[[#This Row],[Sub-Sector]],Table2[RSI Exponential â€“ 14D],"&gt;=50")/Table3[[#This Row],[Count]]</f>
        <v>0.5</v>
      </c>
      <c r="I65" s="1">
        <f>COUNTIFS(Table2[Sub-Sector],Table3[[#This Row],[Sub-Sector]],Table2[Relative Volume],"&gt;=1")/Table3[[#This Row],[Count]]</f>
        <v>0.5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0.25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1</v>
      </c>
      <c r="O65" s="1">
        <f>COUNTIFS(Table2[Sub-Sector],Table3[[#This Row],[Sub-Sector]],Table2[% Away From Current Month High],"&lt;=0.05")/Table3[[#This Row],[Count]]</f>
        <v>0.75</v>
      </c>
      <c r="P65" s="1">
        <f>COUNTIFS(Table2[Sub-Sector],Table3[[#This Row],[Sub-Sector]],Table2[% Away From 52W High],"&lt;=10")/Table3[[#This Row],[Count]]</f>
        <v>0.5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1</v>
      </c>
      <c r="S65" s="1">
        <f>COUNTIFS(Table2[Sub-Sector],Table3[[#This Row],[Sub-Sector]],Table2[% Price above 50 EMA],"&gt;=0")/Table3[[#This Row],[Count]]</f>
        <v>1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1</v>
      </c>
      <c r="V65" s="1">
        <f>COUNTIFS(Table2[Sub-Sector],Table3[[#This Row],[Sub-Sector]],Table2[Sharpe Ratio],"&gt;=0.10")/Table3[[#This Row],[Count]]</f>
        <v>0.5</v>
      </c>
      <c r="W6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65" s="2">
        <f>_xlfn.RANK.AVG(Table3[[#This Row],[Score]],Table3[Score],1)</f>
        <v>35</v>
      </c>
      <c r="Y6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5" s="2">
        <f>_xlfn.RANK.AVG(Table3[[#This Row],[Score 2 ]],Table3[[Score 2 ]],1)</f>
        <v>63.5</v>
      </c>
    </row>
    <row r="66" spans="1:26" x14ac:dyDescent="0.3">
      <c r="A66" t="s">
        <v>202</v>
      </c>
      <c r="B66">
        <f>COUNTIFS(Table2[Sub-Sector],Table3[[#This Row],[Sub-Sector]])</f>
        <v>3</v>
      </c>
      <c r="C66" s="1">
        <f>COUNTIFS(Table2[Sub-Sector],Table3[[#This Row],[Sub-Sector]],Table2[Uptrend],"Uptrend")/Table3[[#This Row],[Count]]</f>
        <v>0.33333333333333331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0.33333333333333331</v>
      </c>
      <c r="G66" s="1">
        <f>COUNTIFS(Table2[Sub-Sector],Table3[[#This Row],[Sub-Sector]],Table2[1Y Return vs Nifty],"&gt;=10")/Table3[[#This Row],[Count]]</f>
        <v>0.66666666666666663</v>
      </c>
      <c r="H66" s="1">
        <f>COUNTIFS(Table2[Sub-Sector],Table3[[#This Row],[Sub-Sector]],Table2[RSI Exponential â€“ 14D],"&gt;=50")/Table3[[#This Row],[Count]]</f>
        <v>0.66666666666666663</v>
      </c>
      <c r="I66" s="1">
        <f>COUNTIFS(Table2[Sub-Sector],Table3[[#This Row],[Sub-Sector]],Table2[Relative Volume],"&gt;=1")/Table3[[#This Row],[Count]]</f>
        <v>0.66666666666666663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0.33333333333333331</v>
      </c>
      <c r="M66" s="1">
        <f>COUNTIFS(Table2[Sub-Sector],Table3[[#This Row],[Sub-Sector]],Table2[% Away From Current Week High],"&lt;=0.05")/Table3[[#This Row],[Count]]</f>
        <v>0.66666666666666663</v>
      </c>
      <c r="N66" s="1">
        <f>COUNTIFS(Table2[Sub-Sector],Table3[[#This Row],[Sub-Sector]],Table2[% Away From Current Month Low],"&gt;=0.05")/Table3[[#This Row],[Count]]</f>
        <v>1</v>
      </c>
      <c r="O66" s="1">
        <f>COUNTIFS(Table2[Sub-Sector],Table3[[#This Row],[Sub-Sector]],Table2[% Away From Current Month High],"&lt;=0.05")/Table3[[#This Row],[Count]]</f>
        <v>0.33333333333333331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0.33333333333333331</v>
      </c>
      <c r="S66" s="1">
        <f>COUNTIFS(Table2[Sub-Sector],Table3[[#This Row],[Sub-Sector]],Table2[% Price above 50 EMA],"&gt;=0")/Table3[[#This Row],[Count]]</f>
        <v>0.33333333333333331</v>
      </c>
      <c r="T66" s="1">
        <f>COUNTIFS(Table2[Sub-Sector],Table3[[#This Row],[Sub-Sector]],Table2[% Price above 200 EMA],"&gt;=0")/Table3[[#This Row],[Count]]</f>
        <v>0.66666666666666663</v>
      </c>
      <c r="U66" s="1">
        <f>COUNTIFS(Table2[Sub-Sector],Table3[[#This Row],[Sub-Sector]],Table2[Rate of Change - Zone],"Positive")/Table3[[#This Row],[Count]]</f>
        <v>1</v>
      </c>
      <c r="V66" s="1">
        <f>COUNTIFS(Table2[Sub-Sector],Table3[[#This Row],[Sub-Sector]],Table2[Sharpe Ratio],"&gt;=0.10")/Table3[[#This Row],[Count]]</f>
        <v>0.33333333333333331</v>
      </c>
      <c r="W6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66" s="2">
        <f>_xlfn.RANK.AVG(Table3[[#This Row],[Score]],Table3[Score],1)</f>
        <v>87</v>
      </c>
      <c r="Y6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6" s="2">
        <f>_xlfn.RANK.AVG(Table3[[#This Row],[Score 2 ]],Table3[[Score 2 ]],1)</f>
        <v>65</v>
      </c>
    </row>
    <row r="67" spans="1:26" x14ac:dyDescent="0.3">
      <c r="A67" t="s">
        <v>146</v>
      </c>
      <c r="B67">
        <f>COUNTIFS(Table2[Sub-Sector],Table3[[#This Row],[Sub-Sector]])</f>
        <v>3</v>
      </c>
      <c r="C67" s="1">
        <f>COUNTIFS(Table2[Sub-Sector],Table3[[#This Row],[Sub-Sector]],Table2[Uptrend],"Uptrend")/Table3[[#This Row],[Count]]</f>
        <v>1</v>
      </c>
      <c r="D67" s="1">
        <f>COUNTIFS(Table2[Sub-Sector],Table3[[#This Row],[Sub-Sector]],Table2[1W Return vs Nifty],"&gt;=5")/Table3[[#This Row],[Count]]</f>
        <v>0.33333333333333331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0.33333333333333331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0.66666666666666663</v>
      </c>
      <c r="I67" s="1">
        <f>COUNTIFS(Table2[Sub-Sector],Table3[[#This Row],[Sub-Sector]],Table2[Relative Volume],"&gt;=1")/Table3[[#This Row],[Count]]</f>
        <v>0.33333333333333331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0.33333333333333331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1</v>
      </c>
      <c r="O67" s="1">
        <f>COUNTIFS(Table2[Sub-Sector],Table3[[#This Row],[Sub-Sector]],Table2[% Away From Current Month High],"&lt;=0.05")/Table3[[#This Row],[Count]]</f>
        <v>0.66666666666666663</v>
      </c>
      <c r="P67" s="1">
        <f>COUNTIFS(Table2[Sub-Sector],Table3[[#This Row],[Sub-Sector]],Table2[% Away From 52W High],"&lt;=10")/Table3[[#This Row],[Count]]</f>
        <v>0.33333333333333331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1</v>
      </c>
      <c r="S67" s="1">
        <f>COUNTIFS(Table2[Sub-Sector],Table3[[#This Row],[Sub-Sector]],Table2[% Price above 50 EMA],"&gt;=0")/Table3[[#This Row],[Count]]</f>
        <v>1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1</v>
      </c>
      <c r="V67" s="1">
        <f>COUNTIFS(Table2[Sub-Sector],Table3[[#This Row],[Sub-Sector]],Table2[Sharpe Ratio],"&gt;=0.10")/Table3[[#This Row],[Count]]</f>
        <v>0.33333333333333331</v>
      </c>
      <c r="W6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</v>
      </c>
      <c r="X67" s="2">
        <f>_xlfn.RANK.AVG(Table3[[#This Row],[Score]],Table3[Score],1)</f>
        <v>52</v>
      </c>
      <c r="Y6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7" s="2">
        <f>_xlfn.RANK.AVG(Table3[[#This Row],[Score 2 ]],Table3[[Score 2 ]],1)</f>
        <v>66</v>
      </c>
    </row>
    <row r="68" spans="1:26" x14ac:dyDescent="0.3">
      <c r="A68" t="s">
        <v>124</v>
      </c>
      <c r="B68">
        <f>COUNTIFS(Table2[Sub-Sector],Table3[[#This Row],[Sub-Sector]])</f>
        <v>8</v>
      </c>
      <c r="C68" s="1">
        <f>COUNTIFS(Table2[Sub-Sector],Table3[[#This Row],[Sub-Sector]],Table2[Uptrend],"Uptrend")/Table3[[#This Row],[Count]]</f>
        <v>0.875</v>
      </c>
      <c r="D68" s="1">
        <f>COUNTIFS(Table2[Sub-Sector],Table3[[#This Row],[Sub-Sector]],Table2[1W Return vs Nifty],"&gt;=5")/Table3[[#This Row],[Count]]</f>
        <v>0.125</v>
      </c>
      <c r="E68" s="1">
        <f>COUNTIFS(Table2[Sub-Sector],Table3[[#This Row],[Sub-Sector]],Table2[1M Return vs Nifty],"&gt;=5")/Table3[[#This Row],[Count]]</f>
        <v>0.375</v>
      </c>
      <c r="F68" s="1">
        <f>COUNTIFS(Table2[Sub-Sector],Table3[[#This Row],[Sub-Sector]],Table2[6M Return vs Nifty],"&gt;=10")/Table3[[#This Row],[Count]]</f>
        <v>0.5</v>
      </c>
      <c r="G68" s="1">
        <f>COUNTIFS(Table2[Sub-Sector],Table3[[#This Row],[Sub-Sector]],Table2[1Y Return vs Nifty],"&gt;=10")/Table3[[#This Row],[Count]]</f>
        <v>0.5</v>
      </c>
      <c r="H68" s="1">
        <f>COUNTIFS(Table2[Sub-Sector],Table3[[#This Row],[Sub-Sector]],Table2[RSI Exponential â€“ 14D],"&gt;=50")/Table3[[#This Row],[Count]]</f>
        <v>0.5</v>
      </c>
      <c r="I68" s="1">
        <f>COUNTIFS(Table2[Sub-Sector],Table3[[#This Row],[Sub-Sector]],Table2[Relative Volume],"&gt;=1")/Table3[[#This Row],[Count]]</f>
        <v>0.625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0.75</v>
      </c>
      <c r="N68" s="1">
        <f>COUNTIFS(Table2[Sub-Sector],Table3[[#This Row],[Sub-Sector]],Table2[% Away From Current Month Low],"&gt;=0.05")/Table3[[#This Row],[Count]]</f>
        <v>0.875</v>
      </c>
      <c r="O68" s="1">
        <f>COUNTIFS(Table2[Sub-Sector],Table3[[#This Row],[Sub-Sector]],Table2[% Away From Current Month High],"&lt;=0.05")/Table3[[#This Row],[Count]]</f>
        <v>0.5</v>
      </c>
      <c r="P68" s="1">
        <f>COUNTIFS(Table2[Sub-Sector],Table3[[#This Row],[Sub-Sector]],Table2[% Away From 52W High],"&lt;=10")/Table3[[#This Row],[Count]]</f>
        <v>0.625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0.625</v>
      </c>
      <c r="S68" s="1">
        <f>COUNTIFS(Table2[Sub-Sector],Table3[[#This Row],[Sub-Sector]],Table2[% Price above 50 EMA],"&gt;=0")/Table3[[#This Row],[Count]]</f>
        <v>0.75</v>
      </c>
      <c r="T68" s="1">
        <f>COUNTIFS(Table2[Sub-Sector],Table3[[#This Row],[Sub-Sector]],Table2[% Price above 200 EMA],"&gt;=0")/Table3[[#This Row],[Count]]</f>
        <v>0.875</v>
      </c>
      <c r="U68" s="1">
        <f>COUNTIFS(Table2[Sub-Sector],Table3[[#This Row],[Sub-Sector]],Table2[Rate of Change - Zone],"Positive")/Table3[[#This Row],[Count]]</f>
        <v>1</v>
      </c>
      <c r="V68" s="1">
        <f>COUNTIFS(Table2[Sub-Sector],Table3[[#This Row],[Sub-Sector]],Table2[Sharpe Ratio],"&gt;=0.10")/Table3[[#This Row],[Count]]</f>
        <v>0.125</v>
      </c>
      <c r="W6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</v>
      </c>
      <c r="X68" s="2">
        <f>_xlfn.RANK.AVG(Table3[[#This Row],[Score]],Table3[Score],1)</f>
        <v>49</v>
      </c>
      <c r="Y6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68" s="2">
        <f>_xlfn.RANK.AVG(Table3[[#This Row],[Score 2 ]],Table3[[Score 2 ]],1)</f>
        <v>67</v>
      </c>
    </row>
    <row r="69" spans="1:26" x14ac:dyDescent="0.3">
      <c r="A69" t="s">
        <v>1073</v>
      </c>
      <c r="B69">
        <f>COUNTIFS(Table2[Sub-Sector],Table3[[#This Row],[Sub-Sector]])</f>
        <v>2</v>
      </c>
      <c r="C69" s="1">
        <f>COUNTIFS(Table2[Sub-Sector],Table3[[#This Row],[Sub-Sector]],Table2[Uptrend],"Uptrend")/Table3[[#This Row],[Count]]</f>
        <v>0.5</v>
      </c>
      <c r="D69" s="1">
        <f>COUNTIFS(Table2[Sub-Sector],Table3[[#This Row],[Sub-Sector]],Table2[1W Return vs Nifty],"&gt;=5")/Table3[[#This Row],[Count]]</f>
        <v>0.5</v>
      </c>
      <c r="E69" s="1">
        <f>COUNTIFS(Table2[Sub-Sector],Table3[[#This Row],[Sub-Sector]],Table2[1M Return vs Nifty],"&gt;=5")/Table3[[#This Row],[Count]]</f>
        <v>0.5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0.5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1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0.5</v>
      </c>
      <c r="N69" s="1">
        <f>COUNTIFS(Table2[Sub-Sector],Table3[[#This Row],[Sub-Sector]],Table2[% Away From Current Month Low],"&gt;=0.05")/Table3[[#This Row],[Count]]</f>
        <v>1</v>
      </c>
      <c r="O69" s="1">
        <f>COUNTIFS(Table2[Sub-Sector],Table3[[#This Row],[Sub-Sector]],Table2[% Away From Current Month High],"&lt;=0.05")/Table3[[#This Row],[Count]]</f>
        <v>0.5</v>
      </c>
      <c r="P69" s="1">
        <f>COUNTIFS(Table2[Sub-Sector],Table3[[#This Row],[Sub-Sector]],Table2[% Away From 52W High],"&lt;=10")/Table3[[#This Row],[Count]]</f>
        <v>0.5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0.5</v>
      </c>
      <c r="S69" s="1">
        <f>COUNTIFS(Table2[Sub-Sector],Table3[[#This Row],[Sub-Sector]],Table2[% Price above 50 EMA],"&gt;=0")/Table3[[#This Row],[Count]]</f>
        <v>0.5</v>
      </c>
      <c r="T69" s="1">
        <f>COUNTIFS(Table2[Sub-Sector],Table3[[#This Row],[Sub-Sector]],Table2[% Price above 200 EMA],"&gt;=0")/Table3[[#This Row],[Count]]</f>
        <v>0.5</v>
      </c>
      <c r="U69" s="1">
        <f>COUNTIFS(Table2[Sub-Sector],Table3[[#This Row],[Sub-Sector]],Table2[Rate of Change - Zone],"Positive")/Table3[[#This Row],[Count]]</f>
        <v>1</v>
      </c>
      <c r="V69" s="1">
        <f>COUNTIFS(Table2[Sub-Sector],Table3[[#This Row],[Sub-Sector]],Table2[Sharpe Ratio],"&gt;=0.10")/Table3[[#This Row],[Count]]</f>
        <v>0</v>
      </c>
      <c r="W6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400.5</v>
      </c>
      <c r="X69" s="2">
        <f>_xlfn.RANK.AVG(Table3[[#This Row],[Score]],Table3[Score],1)</f>
        <v>50</v>
      </c>
      <c r="Y6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69" s="2">
        <f>_xlfn.RANK.AVG(Table3[[#This Row],[Score 2 ]],Table3[[Score 2 ]],1)</f>
        <v>68.5</v>
      </c>
    </row>
    <row r="70" spans="1:26" x14ac:dyDescent="0.3">
      <c r="A70" t="s">
        <v>1556</v>
      </c>
      <c r="B70">
        <f>COUNTIFS(Table2[Sub-Sector],Table3[[#This Row],[Sub-Sector]])</f>
        <v>2</v>
      </c>
      <c r="C70" s="1">
        <f>COUNTIFS(Table2[Sub-Sector],Table3[[#This Row],[Sub-Sector]],Table2[Uptrend],"Uptrend")/Table3[[#This Row],[Count]]</f>
        <v>1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0.5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0.5</v>
      </c>
      <c r="H70" s="1">
        <f>COUNTIFS(Table2[Sub-Sector],Table3[[#This Row],[Sub-Sector]],Table2[RSI Exponential â€“ 14D],"&gt;=50")/Table3[[#This Row],[Count]]</f>
        <v>1</v>
      </c>
      <c r="I70" s="1">
        <f>COUNTIFS(Table2[Sub-Sector],Table3[[#This Row],[Sub-Sector]],Table2[Relative Volume],"&gt;=1")/Table3[[#This Row],[Count]]</f>
        <v>1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0.5</v>
      </c>
      <c r="N70" s="1">
        <f>COUNTIFS(Table2[Sub-Sector],Table3[[#This Row],[Sub-Sector]],Table2[% Away From Current Month Low],"&gt;=0.05")/Table3[[#This Row],[Count]]</f>
        <v>1</v>
      </c>
      <c r="O70" s="1">
        <f>COUNTIFS(Table2[Sub-Sector],Table3[[#This Row],[Sub-Sector]],Table2[% Away From Current Month High],"&lt;=0.05")/Table3[[#This Row],[Count]]</f>
        <v>0.5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1</v>
      </c>
      <c r="S70" s="1">
        <f>COUNTIFS(Table2[Sub-Sector],Table3[[#This Row],[Sub-Sector]],Table2[% Price above 50 EMA],"&gt;=0")/Table3[[#This Row],[Count]]</f>
        <v>1</v>
      </c>
      <c r="T70" s="1">
        <f>COUNTIFS(Table2[Sub-Sector],Table3[[#This Row],[Sub-Sector]],Table2[% Price above 200 EMA],"&gt;=0")/Table3[[#This Row],[Count]]</f>
        <v>1</v>
      </c>
      <c r="U70" s="1">
        <f>COUNTIFS(Table2[Sub-Sector],Table3[[#This Row],[Sub-Sector]],Table2[Rate of Change - Zone],"Positive")/Table3[[#This Row],[Count]]</f>
        <v>1</v>
      </c>
      <c r="V70" s="1">
        <f>COUNTIFS(Table2[Sub-Sector],Table3[[#This Row],[Sub-Sector]],Table2[Sharpe Ratio],"&gt;=0.10")/Table3[[#This Row],[Count]]</f>
        <v>0.5</v>
      </c>
      <c r="W7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</v>
      </c>
      <c r="X70" s="2">
        <f>_xlfn.RANK.AVG(Table3[[#This Row],[Score]],Table3[Score],1)</f>
        <v>51</v>
      </c>
      <c r="Y7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0" s="2">
        <f>_xlfn.RANK.AVG(Table3[[#This Row],[Score 2 ]],Table3[[Score 2 ]],1)</f>
        <v>68.5</v>
      </c>
    </row>
    <row r="71" spans="1:26" x14ac:dyDescent="0.3">
      <c r="A71" t="s">
        <v>68</v>
      </c>
      <c r="B71">
        <f>COUNTIFS(Table2[Sub-Sector],Table3[[#This Row],[Sub-Sector]])</f>
        <v>3</v>
      </c>
      <c r="C71" s="1">
        <f>COUNTIFS(Table2[Sub-Sector],Table3[[#This Row],[Sub-Sector]],Table2[Uptrend],"Uptrend")/Table3[[#This Row],[Count]]</f>
        <v>0.66666666666666663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0.66666666666666663</v>
      </c>
      <c r="G71" s="1">
        <f>COUNTIFS(Table2[Sub-Sector],Table3[[#This Row],[Sub-Sector]],Table2[1Y Return vs Nifty],"&gt;=10")/Table3[[#This Row],[Count]]</f>
        <v>0.66666666666666663</v>
      </c>
      <c r="H71" s="1">
        <f>COUNTIFS(Table2[Sub-Sector],Table3[[#This Row],[Sub-Sector]],Table2[RSI Exponential â€“ 14D],"&gt;=50")/Table3[[#This Row],[Count]]</f>
        <v>0.66666666666666663</v>
      </c>
      <c r="I71" s="1">
        <f>COUNTIFS(Table2[Sub-Sector],Table3[[#This Row],[Sub-Sector]],Table2[Relative Volume],"&gt;=1")/Table3[[#This Row],[Count]]</f>
        <v>0.33333333333333331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0.66666666666666663</v>
      </c>
      <c r="N71" s="1">
        <f>COUNTIFS(Table2[Sub-Sector],Table3[[#This Row],[Sub-Sector]],Table2[% Away From Current Month Low],"&gt;=0.05")/Table3[[#This Row],[Count]]</f>
        <v>1</v>
      </c>
      <c r="O71" s="1">
        <f>COUNTIFS(Table2[Sub-Sector],Table3[[#This Row],[Sub-Sector]],Table2[% Away From Current Month High],"&lt;=0.05")/Table3[[#This Row],[Count]]</f>
        <v>0.33333333333333331</v>
      </c>
      <c r="P71" s="1">
        <f>COUNTIFS(Table2[Sub-Sector],Table3[[#This Row],[Sub-Sector]],Table2[% Away From 52W High],"&lt;=10")/Table3[[#This Row],[Count]]</f>
        <v>0.66666666666666663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0.66666666666666663</v>
      </c>
      <c r="S71" s="1">
        <f>COUNTIFS(Table2[Sub-Sector],Table3[[#This Row],[Sub-Sector]],Table2[% Price above 50 EMA],"&gt;=0")/Table3[[#This Row],[Count]]</f>
        <v>0.66666666666666663</v>
      </c>
      <c r="T71" s="1">
        <f>COUNTIFS(Table2[Sub-Sector],Table3[[#This Row],[Sub-Sector]],Table2[% Price above 200 EMA],"&gt;=0")/Table3[[#This Row],[Count]]</f>
        <v>1</v>
      </c>
      <c r="U71" s="1">
        <f>COUNTIFS(Table2[Sub-Sector],Table3[[#This Row],[Sub-Sector]],Table2[Rate of Change - Zone],"Positive")/Table3[[#This Row],[Count]]</f>
        <v>1</v>
      </c>
      <c r="V71" s="1">
        <f>COUNTIFS(Table2[Sub-Sector],Table3[[#This Row],[Sub-Sector]],Table2[Sharpe Ratio],"&gt;=0.10")/Table3[[#This Row],[Count]]</f>
        <v>0.66666666666666663</v>
      </c>
      <c r="W7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71" s="2">
        <f>_xlfn.RANK.AVG(Table3[[#This Row],[Score]],Table3[Score],1)</f>
        <v>96</v>
      </c>
      <c r="Y7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1" s="2">
        <f>_xlfn.RANK.AVG(Table3[[#This Row],[Score 2 ]],Table3[[Score 2 ]],1)</f>
        <v>70</v>
      </c>
    </row>
    <row r="72" spans="1:26" x14ac:dyDescent="0.3">
      <c r="A72" t="s">
        <v>597</v>
      </c>
      <c r="B72">
        <f>COUNTIFS(Table2[Sub-Sector],Table3[[#This Row],[Sub-Sector]])</f>
        <v>9</v>
      </c>
      <c r="C72" s="1">
        <f>COUNTIFS(Table2[Sub-Sector],Table3[[#This Row],[Sub-Sector]],Table2[Uptrend],"Uptrend")/Table3[[#This Row],[Count]]</f>
        <v>0.44444444444444442</v>
      </c>
      <c r="D72" s="1">
        <f>COUNTIFS(Table2[Sub-Sector],Table3[[#This Row],[Sub-Sector]],Table2[1W Return vs Nifty],"&gt;=5")/Table3[[#This Row],[Count]]</f>
        <v>0.22222222222222221</v>
      </c>
      <c r="E72" s="1">
        <f>COUNTIFS(Table2[Sub-Sector],Table3[[#This Row],[Sub-Sector]],Table2[1M Return vs Nifty],"&gt;=5")/Table3[[#This Row],[Count]]</f>
        <v>0.22222222222222221</v>
      </c>
      <c r="F72" s="1">
        <f>COUNTIFS(Table2[Sub-Sector],Table3[[#This Row],[Sub-Sector]],Table2[6M Return vs Nifty],"&gt;=10")/Table3[[#This Row],[Count]]</f>
        <v>0.33333333333333331</v>
      </c>
      <c r="G72" s="1">
        <f>COUNTIFS(Table2[Sub-Sector],Table3[[#This Row],[Sub-Sector]],Table2[1Y Return vs Nifty],"&gt;=10")/Table3[[#This Row],[Count]]</f>
        <v>0.66666666666666663</v>
      </c>
      <c r="H72" s="1">
        <f>COUNTIFS(Table2[Sub-Sector],Table3[[#This Row],[Sub-Sector]],Table2[RSI Exponential â€“ 14D],"&gt;=50")/Table3[[#This Row],[Count]]</f>
        <v>0.22222222222222221</v>
      </c>
      <c r="I72" s="1">
        <f>COUNTIFS(Table2[Sub-Sector],Table3[[#This Row],[Sub-Sector]],Table2[Relative Volume],"&gt;=1")/Table3[[#This Row],[Count]]</f>
        <v>0.55555555555555558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0.22222222222222221</v>
      </c>
      <c r="M72" s="1">
        <f>COUNTIFS(Table2[Sub-Sector],Table3[[#This Row],[Sub-Sector]],Table2[% Away From Current Week High],"&lt;=0.05")/Table3[[#This Row],[Count]]</f>
        <v>0.77777777777777779</v>
      </c>
      <c r="N72" s="1">
        <f>COUNTIFS(Table2[Sub-Sector],Table3[[#This Row],[Sub-Sector]],Table2[% Away From Current Month Low],"&gt;=0.05")/Table3[[#This Row],[Count]]</f>
        <v>1</v>
      </c>
      <c r="O72" s="1">
        <f>COUNTIFS(Table2[Sub-Sector],Table3[[#This Row],[Sub-Sector]],Table2[% Away From Current Month High],"&lt;=0.05")/Table3[[#This Row],[Count]]</f>
        <v>0.77777777777777779</v>
      </c>
      <c r="P72" s="1">
        <f>COUNTIFS(Table2[Sub-Sector],Table3[[#This Row],[Sub-Sector]],Table2[% Away From 52W High],"&lt;=10")/Table3[[#This Row],[Count]]</f>
        <v>0.22222222222222221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0.88888888888888884</v>
      </c>
      <c r="S72" s="1">
        <f>COUNTIFS(Table2[Sub-Sector],Table3[[#This Row],[Sub-Sector]],Table2[% Price above 50 EMA],"&gt;=0")/Table3[[#This Row],[Count]]</f>
        <v>0.77777777777777779</v>
      </c>
      <c r="T72" s="1">
        <f>COUNTIFS(Table2[Sub-Sector],Table3[[#This Row],[Sub-Sector]],Table2[% Price above 200 EMA],"&gt;=0")/Table3[[#This Row],[Count]]</f>
        <v>0.66666666666666663</v>
      </c>
      <c r="U72" s="1">
        <f>COUNTIFS(Table2[Sub-Sector],Table3[[#This Row],[Sub-Sector]],Table2[Rate of Change - Zone],"Positive")/Table3[[#This Row],[Count]]</f>
        <v>1</v>
      </c>
      <c r="V72" s="1">
        <f>COUNTIFS(Table2[Sub-Sector],Table3[[#This Row],[Sub-Sector]],Table2[Sharpe Ratio],"&gt;=0.10")/Table3[[#This Row],[Count]]</f>
        <v>0.44444444444444442</v>
      </c>
      <c r="W7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72" s="2">
        <f>_xlfn.RANK.AVG(Table3[[#This Row],[Score]],Table3[Score],1)</f>
        <v>79</v>
      </c>
      <c r="Y7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2" s="2">
        <f>_xlfn.RANK.AVG(Table3[[#This Row],[Score 2 ]],Table3[[Score 2 ]],1)</f>
        <v>71</v>
      </c>
    </row>
    <row r="73" spans="1:26" x14ac:dyDescent="0.3">
      <c r="A73" t="s">
        <v>383</v>
      </c>
      <c r="B73">
        <f>COUNTIFS(Table2[Sub-Sector],Table3[[#This Row],[Sub-Sector]])</f>
        <v>9</v>
      </c>
      <c r="C73" s="1">
        <f>COUNTIFS(Table2[Sub-Sector],Table3[[#This Row],[Sub-Sector]],Table2[Uptrend],"Uptrend")/Table3[[#This Row],[Count]]</f>
        <v>0.66666666666666663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0.22222222222222221</v>
      </c>
      <c r="F73" s="1">
        <f>COUNTIFS(Table2[Sub-Sector],Table3[[#This Row],[Sub-Sector]],Table2[6M Return vs Nifty],"&gt;=10")/Table3[[#This Row],[Count]]</f>
        <v>0.44444444444444442</v>
      </c>
      <c r="G73" s="1">
        <f>COUNTIFS(Table2[Sub-Sector],Table3[[#This Row],[Sub-Sector]],Table2[1Y Return vs Nifty],"&gt;=10")/Table3[[#This Row],[Count]]</f>
        <v>0.55555555555555558</v>
      </c>
      <c r="H73" s="1">
        <f>COUNTIFS(Table2[Sub-Sector],Table3[[#This Row],[Sub-Sector]],Table2[RSI Exponential â€“ 14D],"&gt;=50")/Table3[[#This Row],[Count]]</f>
        <v>0.44444444444444442</v>
      </c>
      <c r="I73" s="1">
        <f>COUNTIFS(Table2[Sub-Sector],Table3[[#This Row],[Sub-Sector]],Table2[Relative Volume],"&gt;=1")/Table3[[#This Row],[Count]]</f>
        <v>0.55555555555555558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0.44444444444444442</v>
      </c>
      <c r="M73" s="1">
        <f>COUNTIFS(Table2[Sub-Sector],Table3[[#This Row],[Sub-Sector]],Table2[% Away From Current Week High],"&lt;=0.05")/Table3[[#This Row],[Count]]</f>
        <v>0.88888888888888884</v>
      </c>
      <c r="N73" s="1">
        <f>COUNTIFS(Table2[Sub-Sector],Table3[[#This Row],[Sub-Sector]],Table2[% Away From Current Month Low],"&gt;=0.05")/Table3[[#This Row],[Count]]</f>
        <v>1</v>
      </c>
      <c r="O73" s="1">
        <f>COUNTIFS(Table2[Sub-Sector],Table3[[#This Row],[Sub-Sector]],Table2[% Away From Current Month High],"&lt;=0.05")/Table3[[#This Row],[Count]]</f>
        <v>0.77777777777777779</v>
      </c>
      <c r="P73" s="1">
        <f>COUNTIFS(Table2[Sub-Sector],Table3[[#This Row],[Sub-Sector]],Table2[% Away From 52W High],"&lt;=10")/Table3[[#This Row],[Count]]</f>
        <v>0.44444444444444442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0.88888888888888884</v>
      </c>
      <c r="S73" s="1">
        <f>COUNTIFS(Table2[Sub-Sector],Table3[[#This Row],[Sub-Sector]],Table2[% Price above 50 EMA],"&gt;=0")/Table3[[#This Row],[Count]]</f>
        <v>0.88888888888888884</v>
      </c>
      <c r="T73" s="1">
        <f>COUNTIFS(Table2[Sub-Sector],Table3[[#This Row],[Sub-Sector]],Table2[% Price above 200 EMA],"&gt;=0")/Table3[[#This Row],[Count]]</f>
        <v>0.88888888888888884</v>
      </c>
      <c r="U73" s="1">
        <f>COUNTIFS(Table2[Sub-Sector],Table3[[#This Row],[Sub-Sector]],Table2[Rate of Change - Zone],"Positive")/Table3[[#This Row],[Count]]</f>
        <v>1</v>
      </c>
      <c r="V73" s="1">
        <f>COUNTIFS(Table2[Sub-Sector],Table3[[#This Row],[Sub-Sector]],Table2[Sharpe Ratio],"&gt;=0.10")/Table3[[#This Row],[Count]]</f>
        <v>0.55555555555555558</v>
      </c>
      <c r="W7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73" s="2">
        <f>_xlfn.RANK.AVG(Table3[[#This Row],[Score]],Table3[Score],1)</f>
        <v>89</v>
      </c>
      <c r="Y7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3" s="2">
        <f>_xlfn.RANK.AVG(Table3[[#This Row],[Score 2 ]],Table3[[Score 2 ]],1)</f>
        <v>72</v>
      </c>
    </row>
    <row r="74" spans="1:26" x14ac:dyDescent="0.3">
      <c r="A74" t="s">
        <v>129</v>
      </c>
      <c r="B74">
        <f>COUNTIFS(Table2[Sub-Sector],Table3[[#This Row],[Sub-Sector]])</f>
        <v>21</v>
      </c>
      <c r="C74" s="1">
        <f>COUNTIFS(Table2[Sub-Sector],Table3[[#This Row],[Sub-Sector]],Table2[Uptrend],"Uptrend")/Table3[[#This Row],[Count]]</f>
        <v>0.7142857142857143</v>
      </c>
      <c r="D74" s="1">
        <f>COUNTIFS(Table2[Sub-Sector],Table3[[#This Row],[Sub-Sector]],Table2[1W Return vs Nifty],"&gt;=5")/Table3[[#This Row],[Count]]</f>
        <v>0.14285714285714285</v>
      </c>
      <c r="E74" s="1">
        <f>COUNTIFS(Table2[Sub-Sector],Table3[[#This Row],[Sub-Sector]],Table2[1M Return vs Nifty],"&gt;=5")/Table3[[#This Row],[Count]]</f>
        <v>0.23809523809523808</v>
      </c>
      <c r="F74" s="1">
        <f>COUNTIFS(Table2[Sub-Sector],Table3[[#This Row],[Sub-Sector]],Table2[6M Return vs Nifty],"&gt;=10")/Table3[[#This Row],[Count]]</f>
        <v>0.47619047619047616</v>
      </c>
      <c r="G74" s="1">
        <f>COUNTIFS(Table2[Sub-Sector],Table3[[#This Row],[Sub-Sector]],Table2[1Y Return vs Nifty],"&gt;=10")/Table3[[#This Row],[Count]]</f>
        <v>0.7142857142857143</v>
      </c>
      <c r="H74" s="1">
        <f>COUNTIFS(Table2[Sub-Sector],Table3[[#This Row],[Sub-Sector]],Table2[RSI Exponential â€“ 14D],"&gt;=50")/Table3[[#This Row],[Count]]</f>
        <v>0.66666666666666663</v>
      </c>
      <c r="I74" s="1">
        <f>COUNTIFS(Table2[Sub-Sector],Table3[[#This Row],[Sub-Sector]],Table2[Relative Volume],"&gt;=1")/Table3[[#This Row],[Count]]</f>
        <v>0.42857142857142855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0.19047619047619047</v>
      </c>
      <c r="M74" s="1">
        <f>COUNTIFS(Table2[Sub-Sector],Table3[[#This Row],[Sub-Sector]],Table2[% Away From Current Week High],"&lt;=0.05")/Table3[[#This Row],[Count]]</f>
        <v>0.8571428571428571</v>
      </c>
      <c r="N74" s="1">
        <f>COUNTIFS(Table2[Sub-Sector],Table3[[#This Row],[Sub-Sector]],Table2[% Away From Current Month Low],"&gt;=0.05")/Table3[[#This Row],[Count]]</f>
        <v>1</v>
      </c>
      <c r="O74" s="1">
        <f>COUNTIFS(Table2[Sub-Sector],Table3[[#This Row],[Sub-Sector]],Table2[% Away From Current Month High],"&lt;=0.05")/Table3[[#This Row],[Count]]</f>
        <v>0.42857142857142855</v>
      </c>
      <c r="P74" s="1">
        <f>COUNTIFS(Table2[Sub-Sector],Table3[[#This Row],[Sub-Sector]],Table2[% Away From 52W High],"&lt;=10")/Table3[[#This Row],[Count]]</f>
        <v>0.47619047619047616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0.80952380952380953</v>
      </c>
      <c r="S74" s="1">
        <f>COUNTIFS(Table2[Sub-Sector],Table3[[#This Row],[Sub-Sector]],Table2[% Price above 50 EMA],"&gt;=0")/Table3[[#This Row],[Count]]</f>
        <v>0.76190476190476186</v>
      </c>
      <c r="T74" s="1">
        <f>COUNTIFS(Table2[Sub-Sector],Table3[[#This Row],[Sub-Sector]],Table2[% Price above 200 EMA],"&gt;=0")/Table3[[#This Row],[Count]]</f>
        <v>0.95238095238095233</v>
      </c>
      <c r="U74" s="1">
        <f>COUNTIFS(Table2[Sub-Sector],Table3[[#This Row],[Sub-Sector]],Table2[Rate of Change - Zone],"Positive")/Table3[[#This Row],[Count]]</f>
        <v>1</v>
      </c>
      <c r="V74" s="1">
        <f>COUNTIFS(Table2[Sub-Sector],Table3[[#This Row],[Sub-Sector]],Table2[Sharpe Ratio],"&gt;=0.10")/Table3[[#This Row],[Count]]</f>
        <v>0.5714285714285714</v>
      </c>
      <c r="W7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74" s="2">
        <f>_xlfn.RANK.AVG(Table3[[#This Row],[Score]],Table3[Score],1)</f>
        <v>74</v>
      </c>
      <c r="Y7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74" s="2">
        <f>_xlfn.RANK.AVG(Table3[[#This Row],[Score 2 ]],Table3[[Score 2 ]],1)</f>
        <v>73</v>
      </c>
    </row>
    <row r="75" spans="1:26" x14ac:dyDescent="0.3">
      <c r="A75" t="s">
        <v>35</v>
      </c>
      <c r="B75">
        <f>COUNTIFS(Table2[Sub-Sector],Table3[[#This Row],[Sub-Sector]])</f>
        <v>10</v>
      </c>
      <c r="C75" s="1">
        <f>COUNTIFS(Table2[Sub-Sector],Table3[[#This Row],[Sub-Sector]],Table2[Uptrend],"Uptrend")/Table3[[#This Row],[Count]]</f>
        <v>0.5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0.1</v>
      </c>
      <c r="F75" s="1">
        <f>COUNTIFS(Table2[Sub-Sector],Table3[[#This Row],[Sub-Sector]],Table2[6M Return vs Nifty],"&gt;=10")/Table3[[#This Row],[Count]]</f>
        <v>0.3</v>
      </c>
      <c r="G75" s="1">
        <f>COUNTIFS(Table2[Sub-Sector],Table3[[#This Row],[Sub-Sector]],Table2[1Y Return vs Nifty],"&gt;=10")/Table3[[#This Row],[Count]]</f>
        <v>0.4</v>
      </c>
      <c r="H75" s="1">
        <f>COUNTIFS(Table2[Sub-Sector],Table3[[#This Row],[Sub-Sector]],Table2[RSI Exponential â€“ 14D],"&gt;=50")/Table3[[#This Row],[Count]]</f>
        <v>0.4</v>
      </c>
      <c r="I75" s="1">
        <f>COUNTIFS(Table2[Sub-Sector],Table3[[#This Row],[Sub-Sector]],Table2[Relative Volume],"&gt;=1")/Table3[[#This Row],[Count]]</f>
        <v>0.7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0.2</v>
      </c>
      <c r="M75" s="1">
        <f>COUNTIFS(Table2[Sub-Sector],Table3[[#This Row],[Sub-Sector]],Table2[% Away From Current Week High],"&lt;=0.05")/Table3[[#This Row],[Count]]</f>
        <v>0.9</v>
      </c>
      <c r="N75" s="1">
        <f>COUNTIFS(Table2[Sub-Sector],Table3[[#This Row],[Sub-Sector]],Table2[% Away From Current Month Low],"&gt;=0.05")/Table3[[#This Row],[Count]]</f>
        <v>1</v>
      </c>
      <c r="O75" s="1">
        <f>COUNTIFS(Table2[Sub-Sector],Table3[[#This Row],[Sub-Sector]],Table2[% Away From Current Month High],"&lt;=0.05")/Table3[[#This Row],[Count]]</f>
        <v>0.9</v>
      </c>
      <c r="P75" s="1">
        <f>COUNTIFS(Table2[Sub-Sector],Table3[[#This Row],[Sub-Sector]],Table2[% Away From 52W High],"&lt;=10")/Table3[[#This Row],[Count]]</f>
        <v>0.3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0.9</v>
      </c>
      <c r="S75" s="1">
        <f>COUNTIFS(Table2[Sub-Sector],Table3[[#This Row],[Sub-Sector]],Table2[% Price above 50 EMA],"&gt;=0")/Table3[[#This Row],[Count]]</f>
        <v>0.8</v>
      </c>
      <c r="T75" s="1">
        <f>COUNTIFS(Table2[Sub-Sector],Table3[[#This Row],[Sub-Sector]],Table2[% Price above 200 EMA],"&gt;=0")/Table3[[#This Row],[Count]]</f>
        <v>0.7</v>
      </c>
      <c r="U75" s="1">
        <f>COUNTIFS(Table2[Sub-Sector],Table3[[#This Row],[Sub-Sector]],Table2[Rate of Change - Zone],"Positive")/Table3[[#This Row],[Count]]</f>
        <v>1</v>
      </c>
      <c r="V75" s="1">
        <f>COUNTIFS(Table2[Sub-Sector],Table3[[#This Row],[Sub-Sector]],Table2[Sharpe Ratio],"&gt;=0.10")/Table3[[#This Row],[Count]]</f>
        <v>0</v>
      </c>
      <c r="W7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75" s="2">
        <f>_xlfn.RANK.AVG(Table3[[#This Row],[Score]],Table3[Score],1)</f>
        <v>100</v>
      </c>
      <c r="Y7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75" s="2">
        <f>_xlfn.RANK.AVG(Table3[[#This Row],[Score 2 ]],Table3[[Score 2 ]],1)</f>
        <v>74</v>
      </c>
    </row>
    <row r="76" spans="1:26" x14ac:dyDescent="0.3">
      <c r="A76" t="s">
        <v>280</v>
      </c>
      <c r="B76">
        <f>COUNTIFS(Table2[Sub-Sector],Table3[[#This Row],[Sub-Sector]])</f>
        <v>5</v>
      </c>
      <c r="C76" s="1">
        <f>COUNTIFS(Table2[Sub-Sector],Table3[[#This Row],[Sub-Sector]],Table2[Uptrend],"Uptrend")/Table3[[#This Row],[Count]]</f>
        <v>0.6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0.4</v>
      </c>
      <c r="F76" s="1">
        <f>COUNTIFS(Table2[Sub-Sector],Table3[[#This Row],[Sub-Sector]],Table2[6M Return vs Nifty],"&gt;=10")/Table3[[#This Row],[Count]]</f>
        <v>0.2</v>
      </c>
      <c r="G76" s="1">
        <f>COUNTIFS(Table2[Sub-Sector],Table3[[#This Row],[Sub-Sector]],Table2[1Y Return vs Nifty],"&gt;=10")/Table3[[#This Row],[Count]]</f>
        <v>0.6</v>
      </c>
      <c r="H76" s="1">
        <f>COUNTIFS(Table2[Sub-Sector],Table3[[#This Row],[Sub-Sector]],Table2[RSI Exponential â€“ 14D],"&gt;=50")/Table3[[#This Row],[Count]]</f>
        <v>0.2</v>
      </c>
      <c r="I76" s="1">
        <f>COUNTIFS(Table2[Sub-Sector],Table3[[#This Row],[Sub-Sector]],Table2[Relative Volume],"&gt;=1")/Table3[[#This Row],[Count]]</f>
        <v>0.6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0.8</v>
      </c>
      <c r="N76" s="1">
        <f>COUNTIFS(Table2[Sub-Sector],Table3[[#This Row],[Sub-Sector]],Table2[% Away From Current Month Low],"&gt;=0.05")/Table3[[#This Row],[Count]]</f>
        <v>1</v>
      </c>
      <c r="O76" s="1">
        <f>COUNTIFS(Table2[Sub-Sector],Table3[[#This Row],[Sub-Sector]],Table2[% Away From Current Month High],"&lt;=0.05")/Table3[[#This Row],[Count]]</f>
        <v>0.4</v>
      </c>
      <c r="P76" s="1">
        <f>COUNTIFS(Table2[Sub-Sector],Table3[[#This Row],[Sub-Sector]],Table2[% Away From 52W High],"&lt;=10")/Table3[[#This Row],[Count]]</f>
        <v>0.4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0.8</v>
      </c>
      <c r="S76" s="1">
        <f>COUNTIFS(Table2[Sub-Sector],Table3[[#This Row],[Sub-Sector]],Table2[% Price above 50 EMA],"&gt;=0")/Table3[[#This Row],[Count]]</f>
        <v>0.8</v>
      </c>
      <c r="T76" s="1">
        <f>COUNTIFS(Table2[Sub-Sector],Table3[[#This Row],[Sub-Sector]],Table2[% Price above 200 EMA],"&gt;=0")/Table3[[#This Row],[Count]]</f>
        <v>0.6</v>
      </c>
      <c r="U76" s="1">
        <f>COUNTIFS(Table2[Sub-Sector],Table3[[#This Row],[Sub-Sector]],Table2[Rate of Change - Zone],"Positive")/Table3[[#This Row],[Count]]</f>
        <v>1</v>
      </c>
      <c r="V76" s="1">
        <f>COUNTIFS(Table2[Sub-Sector],Table3[[#This Row],[Sub-Sector]],Table2[Sharpe Ratio],"&gt;=0.10")/Table3[[#This Row],[Count]]</f>
        <v>0.4</v>
      </c>
      <c r="W7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76" s="2">
        <f>_xlfn.RANK.AVG(Table3[[#This Row],[Score]],Table3[Score],1)</f>
        <v>82</v>
      </c>
      <c r="Y7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76" s="2">
        <f>_xlfn.RANK.AVG(Table3[[#This Row],[Score 2 ]],Table3[[Score 2 ]],1)</f>
        <v>75</v>
      </c>
    </row>
    <row r="77" spans="1:26" x14ac:dyDescent="0.3">
      <c r="A77" t="s">
        <v>354</v>
      </c>
      <c r="B77">
        <f>COUNTIFS(Table2[Sub-Sector],Table3[[#This Row],[Sub-Sector]])</f>
        <v>14</v>
      </c>
      <c r="C77" s="1">
        <f>COUNTIFS(Table2[Sub-Sector],Table3[[#This Row],[Sub-Sector]],Table2[Uptrend],"Uptrend")/Table3[[#This Row],[Count]]</f>
        <v>0.6428571428571429</v>
      </c>
      <c r="D77" s="1">
        <f>COUNTIFS(Table2[Sub-Sector],Table3[[#This Row],[Sub-Sector]],Table2[1W Return vs Nifty],"&gt;=5")/Table3[[#This Row],[Count]]</f>
        <v>0.14285714285714285</v>
      </c>
      <c r="E77" s="1">
        <f>COUNTIFS(Table2[Sub-Sector],Table3[[#This Row],[Sub-Sector]],Table2[1M Return vs Nifty],"&gt;=5")/Table3[[#This Row],[Count]]</f>
        <v>0.2857142857142857</v>
      </c>
      <c r="F77" s="1">
        <f>COUNTIFS(Table2[Sub-Sector],Table3[[#This Row],[Sub-Sector]],Table2[6M Return vs Nifty],"&gt;=10")/Table3[[#This Row],[Count]]</f>
        <v>0.5</v>
      </c>
      <c r="G77" s="1">
        <f>COUNTIFS(Table2[Sub-Sector],Table3[[#This Row],[Sub-Sector]],Table2[1Y Return vs Nifty],"&gt;=10")/Table3[[#This Row],[Count]]</f>
        <v>0.5</v>
      </c>
      <c r="H77" s="1">
        <f>COUNTIFS(Table2[Sub-Sector],Table3[[#This Row],[Sub-Sector]],Table2[RSI Exponential â€“ 14D],"&gt;=50")/Table3[[#This Row],[Count]]</f>
        <v>0.6428571428571429</v>
      </c>
      <c r="I77" s="1">
        <f>COUNTIFS(Table2[Sub-Sector],Table3[[#This Row],[Sub-Sector]],Table2[Relative Volume],"&gt;=1")/Table3[[#This Row],[Count]]</f>
        <v>0.5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0.9285714285714286</v>
      </c>
      <c r="L77" s="1">
        <f>COUNTIFS(Table2[Sub-Sector],Table3[[#This Row],[Sub-Sector]],Table2[% Away From Current Week Low],"&gt;=0.05")/Table3[[#This Row],[Count]]</f>
        <v>0.21428571428571427</v>
      </c>
      <c r="M77" s="1">
        <f>COUNTIFS(Table2[Sub-Sector],Table3[[#This Row],[Sub-Sector]],Table2[% Away From Current Week High],"&lt;=0.05")/Table3[[#This Row],[Count]]</f>
        <v>0.8571428571428571</v>
      </c>
      <c r="N77" s="1">
        <f>COUNTIFS(Table2[Sub-Sector],Table3[[#This Row],[Sub-Sector]],Table2[% Away From Current Month Low],"&gt;=0.05")/Table3[[#This Row],[Count]]</f>
        <v>1</v>
      </c>
      <c r="O77" s="1">
        <f>COUNTIFS(Table2[Sub-Sector],Table3[[#This Row],[Sub-Sector]],Table2[% Away From Current Month High],"&lt;=0.05")/Table3[[#This Row],[Count]]</f>
        <v>0.6428571428571429</v>
      </c>
      <c r="P77" s="1">
        <f>COUNTIFS(Table2[Sub-Sector],Table3[[#This Row],[Sub-Sector]],Table2[% Away From 52W High],"&lt;=10")/Table3[[#This Row],[Count]]</f>
        <v>0.35714285714285715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0.9285714285714286</v>
      </c>
      <c r="S77" s="1">
        <f>COUNTIFS(Table2[Sub-Sector],Table3[[#This Row],[Sub-Sector]],Table2[% Price above 50 EMA],"&gt;=0")/Table3[[#This Row],[Count]]</f>
        <v>0.9285714285714286</v>
      </c>
      <c r="T77" s="1">
        <f>COUNTIFS(Table2[Sub-Sector],Table3[[#This Row],[Sub-Sector]],Table2[% Price above 200 EMA],"&gt;=0")/Table3[[#This Row],[Count]]</f>
        <v>0.8571428571428571</v>
      </c>
      <c r="U77" s="1">
        <f>COUNTIFS(Table2[Sub-Sector],Table3[[#This Row],[Sub-Sector]],Table2[Rate of Change - Zone],"Positive")/Table3[[#This Row],[Count]]</f>
        <v>1</v>
      </c>
      <c r="V77" s="1">
        <f>COUNTIFS(Table2[Sub-Sector],Table3[[#This Row],[Sub-Sector]],Table2[Sharpe Ratio],"&gt;=0.10")/Table3[[#This Row],[Count]]</f>
        <v>0.21428571428571427</v>
      </c>
      <c r="W7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77" s="2">
        <f>_xlfn.RANK.AVG(Table3[[#This Row],[Score]],Table3[Score],1)</f>
        <v>75</v>
      </c>
      <c r="Y7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77" s="2">
        <f>_xlfn.RANK.AVG(Table3[[#This Row],[Score 2 ]],Table3[[Score 2 ]],1)</f>
        <v>78</v>
      </c>
    </row>
    <row r="78" spans="1:26" x14ac:dyDescent="0.3">
      <c r="A78" t="s">
        <v>887</v>
      </c>
      <c r="B78">
        <f>COUNTIFS(Table2[Sub-Sector],Table3[[#This Row],[Sub-Sector]])</f>
        <v>2</v>
      </c>
      <c r="C78" s="1">
        <f>COUNTIFS(Table2[Sub-Sector],Table3[[#This Row],[Sub-Sector]],Table2[Uptrend],"Uptrend")/Table3[[#This Row],[Count]]</f>
        <v>0.5</v>
      </c>
      <c r="D78" s="1">
        <f>COUNTIFS(Table2[Sub-Sector],Table3[[#This Row],[Sub-Sector]],Table2[1W Return vs Nifty],"&gt;=5")/Table3[[#This Row],[Count]]</f>
        <v>0.5</v>
      </c>
      <c r="E78" s="1">
        <f>COUNTIFS(Table2[Sub-Sector],Table3[[#This Row],[Sub-Sector]],Table2[1M Return vs Nifty],"&gt;=5")/Table3[[#This Row],[Count]]</f>
        <v>0.5</v>
      </c>
      <c r="F78" s="1">
        <f>COUNTIFS(Table2[Sub-Sector],Table3[[#This Row],[Sub-Sector]],Table2[6M Return vs Nifty],"&gt;=10")/Table3[[#This Row],[Count]]</f>
        <v>0.5</v>
      </c>
      <c r="G78" s="1">
        <f>COUNTIFS(Table2[Sub-Sector],Table3[[#This Row],[Sub-Sector]],Table2[1Y Return vs Nifty],"&gt;=10")/Table3[[#This Row],[Count]]</f>
        <v>0.5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0.5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0.5</v>
      </c>
      <c r="L78" s="1">
        <f>COUNTIFS(Table2[Sub-Sector],Table3[[#This Row],[Sub-Sector]],Table2[% Away From Current Week Low],"&gt;=0.05")/Table3[[#This Row],[Count]]</f>
        <v>0.5</v>
      </c>
      <c r="M78" s="1">
        <f>COUNTIFS(Table2[Sub-Sector],Table3[[#This Row],[Sub-Sector]],Table2[% Away From Current Week High],"&lt;=0.05")/Table3[[#This Row],[Count]]</f>
        <v>0.5</v>
      </c>
      <c r="N78" s="1">
        <f>COUNTIFS(Table2[Sub-Sector],Table3[[#This Row],[Sub-Sector]],Table2[% Away From Current Month Low],"&gt;=0.05")/Table3[[#This Row],[Count]]</f>
        <v>1</v>
      </c>
      <c r="O78" s="1">
        <f>COUNTIFS(Table2[Sub-Sector],Table3[[#This Row],[Sub-Sector]],Table2[% Away From Current Month High],"&lt;=0.05")/Table3[[#This Row],[Count]]</f>
        <v>0.5</v>
      </c>
      <c r="P78" s="1">
        <f>COUNTIFS(Table2[Sub-Sector],Table3[[#This Row],[Sub-Sector]],Table2[% Away From 52W High],"&lt;=10")/Table3[[#This Row],[Count]]</f>
        <v>0.5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1</v>
      </c>
      <c r="S78" s="1">
        <f>COUNTIFS(Table2[Sub-Sector],Table3[[#This Row],[Sub-Sector]],Table2[% Price above 50 EMA],"&gt;=0")/Table3[[#This Row],[Count]]</f>
        <v>0.5</v>
      </c>
      <c r="T78" s="1">
        <f>COUNTIFS(Table2[Sub-Sector],Table3[[#This Row],[Sub-Sector]],Table2[% Price above 200 EMA],"&gt;=0")/Table3[[#This Row],[Count]]</f>
        <v>0.5</v>
      </c>
      <c r="U78" s="1">
        <f>COUNTIFS(Table2[Sub-Sector],Table3[[#This Row],[Sub-Sector]],Table2[Rate of Change - Zone],"Positive")/Table3[[#This Row],[Count]]</f>
        <v>1</v>
      </c>
      <c r="V78" s="1">
        <f>COUNTIFS(Table2[Sub-Sector],Table3[[#This Row],[Sub-Sector]],Table2[Sharpe Ratio],"&gt;=0.10")/Table3[[#This Row],[Count]]</f>
        <v>0.5</v>
      </c>
      <c r="W7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78" s="2">
        <f>_xlfn.RANK.AVG(Table3[[#This Row],[Score]],Table3[Score],1)</f>
        <v>59.5</v>
      </c>
      <c r="Y7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78" s="2">
        <f>_xlfn.RANK.AVG(Table3[[#This Row],[Score 2 ]],Table3[[Score 2 ]],1)</f>
        <v>78</v>
      </c>
    </row>
    <row r="79" spans="1:26" x14ac:dyDescent="0.3">
      <c r="A79" t="s">
        <v>43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0.5</v>
      </c>
      <c r="D79" s="1">
        <f>COUNTIFS(Table2[Sub-Sector],Table3[[#This Row],[Sub-Sector]],Table2[1W Return vs Nifty],"&gt;=5")/Table3[[#This Row],[Count]]</f>
        <v>0.5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0.5</v>
      </c>
      <c r="G79" s="1">
        <f>COUNTIFS(Table2[Sub-Sector],Table3[[#This Row],[Sub-Sector]],Table2[1Y Return vs Nifty],"&gt;=10")/Table3[[#This Row],[Count]]</f>
        <v>0.5</v>
      </c>
      <c r="H79" s="1">
        <f>COUNTIFS(Table2[Sub-Sector],Table3[[#This Row],[Sub-Sector]],Table2[RSI Exponential â€“ 14D],"&gt;=50")/Table3[[#This Row],[Count]]</f>
        <v>1</v>
      </c>
      <c r="I79" s="1">
        <f>COUNTIFS(Table2[Sub-Sector],Table3[[#This Row],[Sub-Sector]],Table2[Relative Volume],"&gt;=1")/Table3[[#This Row],[Count]]</f>
        <v>0.5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0.5</v>
      </c>
      <c r="O79" s="1">
        <f>COUNTIFS(Table2[Sub-Sector],Table3[[#This Row],[Sub-Sector]],Table2[% Away From Current Month High],"&lt;=0.05")/Table3[[#This Row],[Count]]</f>
        <v>0.5</v>
      </c>
      <c r="P79" s="1">
        <f>COUNTIFS(Table2[Sub-Sector],Table3[[#This Row],[Sub-Sector]],Table2[% Away From 52W High],"&lt;=10")/Table3[[#This Row],[Count]]</f>
        <v>0.5</v>
      </c>
      <c r="Q79" s="1">
        <f>COUNTIFS(Table2[Sub-Sector],Table3[[#This Row],[Sub-Sector]],Table2[% Away From 52W Low],"&gt;=10")/Table3[[#This Row],[Count]]</f>
        <v>0.5</v>
      </c>
      <c r="R79" s="1">
        <f>COUNTIFS(Table2[Sub-Sector],Table3[[#This Row],[Sub-Sector]],Table2[% Price above 20 EMA],"&gt;=0")/Table3[[#This Row],[Count]]</f>
        <v>0.5</v>
      </c>
      <c r="S79" s="1">
        <f>COUNTIFS(Table2[Sub-Sector],Table3[[#This Row],[Sub-Sector]],Table2[% Price above 50 EMA],"&gt;=0")/Table3[[#This Row],[Count]]</f>
        <v>0.5</v>
      </c>
      <c r="T79" s="1">
        <f>COUNTIFS(Table2[Sub-Sector],Table3[[#This Row],[Sub-Sector]],Table2[% Price above 200 EMA],"&gt;=0")/Table3[[#This Row],[Count]]</f>
        <v>0.5</v>
      </c>
      <c r="U79" s="1">
        <f>COUNTIFS(Table2[Sub-Sector],Table3[[#This Row],[Sub-Sector]],Table2[Rate of Change - Zone],"Positive")/Table3[[#This Row],[Count]]</f>
        <v>1</v>
      </c>
      <c r="V79" s="1">
        <f>COUNTIFS(Table2[Sub-Sector],Table3[[#This Row],[Sub-Sector]],Table2[Sharpe Ratio],"&gt;=0.10")/Table3[[#This Row],[Count]]</f>
        <v>0.5</v>
      </c>
      <c r="W7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79" s="2">
        <f>_xlfn.RANK.AVG(Table3[[#This Row],[Score]],Table3[Score],1)</f>
        <v>81</v>
      </c>
      <c r="Y7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79" s="2">
        <f>_xlfn.RANK.AVG(Table3[[#This Row],[Score 2 ]],Table3[[Score 2 ]],1)</f>
        <v>78</v>
      </c>
    </row>
    <row r="80" spans="1:26" x14ac:dyDescent="0.3">
      <c r="A80" t="s">
        <v>185</v>
      </c>
      <c r="B80">
        <f>COUNTIFS(Table2[Sub-Sector],Table3[[#This Row],[Sub-Sector]])</f>
        <v>6</v>
      </c>
      <c r="C80" s="1">
        <f>COUNTIFS(Table2[Sub-Sector],Table3[[#This Row],[Sub-Sector]],Table2[Uptrend],"Uptrend")/Table3[[#This Row],[Count]]</f>
        <v>0.66666666666666663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0.33333333333333331</v>
      </c>
      <c r="F80" s="1">
        <f>COUNTIFS(Table2[Sub-Sector],Table3[[#This Row],[Sub-Sector]],Table2[6M Return vs Nifty],"&gt;=10")/Table3[[#This Row],[Count]]</f>
        <v>0.5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0.66666666666666663</v>
      </c>
      <c r="I80" s="1">
        <f>COUNTIFS(Table2[Sub-Sector],Table3[[#This Row],[Sub-Sector]],Table2[Relative Volume],"&gt;=1")/Table3[[#This Row],[Count]]</f>
        <v>0.5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0.83333333333333337</v>
      </c>
      <c r="N80" s="1">
        <f>COUNTIFS(Table2[Sub-Sector],Table3[[#This Row],[Sub-Sector]],Table2[% Away From Current Month Low],"&gt;=0.05")/Table3[[#This Row],[Count]]</f>
        <v>1</v>
      </c>
      <c r="O80" s="1">
        <f>COUNTIFS(Table2[Sub-Sector],Table3[[#This Row],[Sub-Sector]],Table2[% Away From Current Month High],"&lt;=0.05")/Table3[[#This Row],[Count]]</f>
        <v>0.5</v>
      </c>
      <c r="P80" s="1">
        <f>COUNTIFS(Table2[Sub-Sector],Table3[[#This Row],[Sub-Sector]],Table2[% Away From 52W High],"&lt;=10")/Table3[[#This Row],[Count]]</f>
        <v>0.66666666666666663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0.83333333333333337</v>
      </c>
      <c r="S80" s="1">
        <f>COUNTIFS(Table2[Sub-Sector],Table3[[#This Row],[Sub-Sector]],Table2[% Price above 50 EMA],"&gt;=0")/Table3[[#This Row],[Count]]</f>
        <v>0.66666666666666663</v>
      </c>
      <c r="T80" s="1">
        <f>COUNTIFS(Table2[Sub-Sector],Table3[[#This Row],[Sub-Sector]],Table2[% Price above 200 EMA],"&gt;=0")/Table3[[#This Row],[Count]]</f>
        <v>0.66666666666666663</v>
      </c>
      <c r="U80" s="1">
        <f>COUNTIFS(Table2[Sub-Sector],Table3[[#This Row],[Sub-Sector]],Table2[Rate of Change - Zone],"Positive")/Table3[[#This Row],[Count]]</f>
        <v>1</v>
      </c>
      <c r="V80" s="1">
        <f>COUNTIFS(Table2[Sub-Sector],Table3[[#This Row],[Sub-Sector]],Table2[Sharpe Ratio],"&gt;=0.10")/Table3[[#This Row],[Count]]</f>
        <v>0</v>
      </c>
      <c r="W8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80" s="2">
        <f>_xlfn.RANK.AVG(Table3[[#This Row],[Score]],Table3[Score],1)</f>
        <v>83</v>
      </c>
      <c r="Y8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0" s="2">
        <f>_xlfn.RANK.AVG(Table3[[#This Row],[Score 2 ]],Table3[[Score 2 ]],1)</f>
        <v>78</v>
      </c>
    </row>
    <row r="81" spans="1:26" x14ac:dyDescent="0.3">
      <c r="A81" t="s">
        <v>1162</v>
      </c>
      <c r="B81">
        <f>COUNTIFS(Table2[Sub-Sector],Table3[[#This Row],[Sub-Sector]])</f>
        <v>2</v>
      </c>
      <c r="C81" s="1">
        <f>COUNTIFS(Table2[Sub-Sector],Table3[[#This Row],[Sub-Sector]],Table2[Uptrend],"Uptrend")/Table3[[#This Row],[Count]]</f>
        <v>0.5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0.5</v>
      </c>
      <c r="G81" s="1">
        <f>COUNTIFS(Table2[Sub-Sector],Table3[[#This Row],[Sub-Sector]],Table2[1Y Return vs Nifty],"&gt;=10")/Table3[[#This Row],[Count]]</f>
        <v>0.5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0.5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0.5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0.5</v>
      </c>
      <c r="S81" s="1">
        <f>COUNTIFS(Table2[Sub-Sector],Table3[[#This Row],[Sub-Sector]],Table2[% Price above 50 EMA],"&gt;=0")/Table3[[#This Row],[Count]]</f>
        <v>0.5</v>
      </c>
      <c r="T81" s="1">
        <f>COUNTIFS(Table2[Sub-Sector],Table3[[#This Row],[Sub-Sector]],Table2[% Price above 200 EMA],"&gt;=0")/Table3[[#This Row],[Count]]</f>
        <v>0.5</v>
      </c>
      <c r="U81" s="1">
        <f>COUNTIFS(Table2[Sub-Sector],Table3[[#This Row],[Sub-Sector]],Table2[Rate of Change - Zone],"Positive")/Table3[[#This Row],[Count]]</f>
        <v>1</v>
      </c>
      <c r="V81" s="1">
        <f>COUNTIFS(Table2[Sub-Sector],Table3[[#This Row],[Sub-Sector]],Table2[Sharpe Ratio],"&gt;=0.10")/Table3[[#This Row],[Count]]</f>
        <v>0</v>
      </c>
      <c r="W8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</v>
      </c>
      <c r="X81" s="2">
        <f>_xlfn.RANK.AVG(Table3[[#This Row],[Score]],Table3[Score],1)</f>
        <v>107</v>
      </c>
      <c r="Y8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1" s="2">
        <f>_xlfn.RANK.AVG(Table3[[#This Row],[Score 2 ]],Table3[[Score 2 ]],1)</f>
        <v>78</v>
      </c>
    </row>
    <row r="82" spans="1:26" x14ac:dyDescent="0.3">
      <c r="A82" t="s">
        <v>630</v>
      </c>
      <c r="B82">
        <f>COUNTIFS(Table2[Sub-Sector],Table3[[#This Row],[Sub-Sector]])</f>
        <v>3</v>
      </c>
      <c r="C82" s="1">
        <f>COUNTIFS(Table2[Sub-Sector],Table3[[#This Row],[Sub-Sector]],Table2[Uptrend],"Uptrend")/Table3[[#This Row],[Count]]</f>
        <v>0.33333333333333331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0.66666666666666663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0.33333333333333331</v>
      </c>
      <c r="H82" s="1">
        <f>COUNTIFS(Table2[Sub-Sector],Table3[[#This Row],[Sub-Sector]],Table2[RSI Exponential â€“ 14D],"&gt;=50")/Table3[[#This Row],[Count]]</f>
        <v>1</v>
      </c>
      <c r="I82" s="1">
        <f>COUNTIFS(Table2[Sub-Sector],Table3[[#This Row],[Sub-Sector]],Table2[Relative Volume],"&gt;=1")/Table3[[#This Row],[Count]]</f>
        <v>1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0.66666666666666663</v>
      </c>
      <c r="N82" s="1">
        <f>COUNTIFS(Table2[Sub-Sector],Table3[[#This Row],[Sub-Sector]],Table2[% Away From Current Month Low],"&gt;=0.05")/Table3[[#This Row],[Count]]</f>
        <v>1</v>
      </c>
      <c r="O82" s="1">
        <f>COUNTIFS(Table2[Sub-Sector],Table3[[#This Row],[Sub-Sector]],Table2[% Away From Current Month High],"&lt;=0.05")/Table3[[#This Row],[Count]]</f>
        <v>0.33333333333333331</v>
      </c>
      <c r="P82" s="1">
        <f>COUNTIFS(Table2[Sub-Sector],Table3[[#This Row],[Sub-Sector]],Table2[% Away From 52W High],"&lt;=10")/Table3[[#This Row],[Count]]</f>
        <v>0.33333333333333331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0.66666666666666663</v>
      </c>
      <c r="S82" s="1">
        <f>COUNTIFS(Table2[Sub-Sector],Table3[[#This Row],[Sub-Sector]],Table2[% Price above 50 EMA],"&gt;=0")/Table3[[#This Row],[Count]]</f>
        <v>0.66666666666666663</v>
      </c>
      <c r="T82" s="1">
        <f>COUNTIFS(Table2[Sub-Sector],Table3[[#This Row],[Sub-Sector]],Table2[% Price above 200 EMA],"&gt;=0")/Table3[[#This Row],[Count]]</f>
        <v>0.33333333333333331</v>
      </c>
      <c r="U82" s="1">
        <f>COUNTIFS(Table2[Sub-Sector],Table3[[#This Row],[Sub-Sector]],Table2[Rate of Change - Zone],"Positive")/Table3[[#This Row],[Count]]</f>
        <v>1</v>
      </c>
      <c r="V82" s="1">
        <f>COUNTIFS(Table2[Sub-Sector],Table3[[#This Row],[Sub-Sector]],Table2[Sharpe Ratio],"&gt;=0.10")/Table3[[#This Row],[Count]]</f>
        <v>0</v>
      </c>
      <c r="W8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</v>
      </c>
      <c r="X82" s="2">
        <f>_xlfn.RANK.AVG(Table3[[#This Row],[Score]],Table3[Score],1)</f>
        <v>80</v>
      </c>
      <c r="Y8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82" s="2">
        <f>_xlfn.RANK.AVG(Table3[[#This Row],[Score 2 ]],Table3[[Score 2 ]],1)</f>
        <v>81</v>
      </c>
    </row>
    <row r="83" spans="1:26" x14ac:dyDescent="0.3">
      <c r="A83" t="s">
        <v>60</v>
      </c>
      <c r="B83">
        <f>COUNTIFS(Table2[Sub-Sector],Table3[[#This Row],[Sub-Sector]])</f>
        <v>6</v>
      </c>
      <c r="C83" s="1">
        <f>COUNTIFS(Table2[Sub-Sector],Table3[[#This Row],[Sub-Sector]],Table2[Uptrend],"Uptrend")/Table3[[#This Row],[Count]]</f>
        <v>1</v>
      </c>
      <c r="D83" s="1">
        <f>COUNTIFS(Table2[Sub-Sector],Table3[[#This Row],[Sub-Sector]],Table2[1W Return vs Nifty],"&gt;=5")/Table3[[#This Row],[Count]]</f>
        <v>0.16666666666666666</v>
      </c>
      <c r="E83" s="1">
        <f>COUNTIFS(Table2[Sub-Sector],Table3[[#This Row],[Sub-Sector]],Table2[1M Return vs Nifty],"&gt;=5")/Table3[[#This Row],[Count]]</f>
        <v>0.66666666666666663</v>
      </c>
      <c r="F83" s="1">
        <f>COUNTIFS(Table2[Sub-Sector],Table3[[#This Row],[Sub-Sector]],Table2[6M Return vs Nifty],"&gt;=10")/Table3[[#This Row],[Count]]</f>
        <v>0.83333333333333337</v>
      </c>
      <c r="G83" s="1">
        <f>COUNTIFS(Table2[Sub-Sector],Table3[[#This Row],[Sub-Sector]],Table2[1Y Return vs Nifty],"&gt;=10")/Table3[[#This Row],[Count]]</f>
        <v>1</v>
      </c>
      <c r="H83" s="1">
        <f>COUNTIFS(Table2[Sub-Sector],Table3[[#This Row],[Sub-Sector]],Table2[RSI Exponential â€“ 14D],"&gt;=50")/Table3[[#This Row],[Count]]</f>
        <v>1</v>
      </c>
      <c r="I83" s="1">
        <f>COUNTIFS(Table2[Sub-Sector],Table3[[#This Row],[Sub-Sector]],Table2[Relative Volume],"&gt;=1")/Table3[[#This Row],[Count]]</f>
        <v>0.16666666666666666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0.16666666666666666</v>
      </c>
      <c r="M83" s="1">
        <f>COUNTIFS(Table2[Sub-Sector],Table3[[#This Row],[Sub-Sector]],Table2[% Away From Current Week High],"&lt;=0.05")/Table3[[#This Row],[Count]]</f>
        <v>0.66666666666666663</v>
      </c>
      <c r="N83" s="1">
        <f>COUNTIFS(Table2[Sub-Sector],Table3[[#This Row],[Sub-Sector]],Table2[% Away From Current Month Low],"&gt;=0.05")/Table3[[#This Row],[Count]]</f>
        <v>1</v>
      </c>
      <c r="O83" s="1">
        <f>COUNTIFS(Table2[Sub-Sector],Table3[[#This Row],[Sub-Sector]],Table2[% Away From Current Month High],"&lt;=0.05")/Table3[[#This Row],[Count]]</f>
        <v>0.33333333333333331</v>
      </c>
      <c r="P83" s="1">
        <f>COUNTIFS(Table2[Sub-Sector],Table3[[#This Row],[Sub-Sector]],Table2[% Away From 52W High],"&lt;=10")/Table3[[#This Row],[Count]]</f>
        <v>0.5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0.83333333333333337</v>
      </c>
      <c r="S83" s="1">
        <f>COUNTIFS(Table2[Sub-Sector],Table3[[#This Row],[Sub-Sector]],Table2[% Price above 50 EMA],"&gt;=0")/Table3[[#This Row],[Count]]</f>
        <v>1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0.83333333333333337</v>
      </c>
      <c r="V83" s="1">
        <f>COUNTIFS(Table2[Sub-Sector],Table3[[#This Row],[Sub-Sector]],Table2[Sharpe Ratio],"&gt;=0.10")/Table3[[#This Row],[Count]]</f>
        <v>0.83333333333333337</v>
      </c>
      <c r="W8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357.5</v>
      </c>
      <c r="X83" s="2">
        <f>_xlfn.RANK.AVG(Table3[[#This Row],[Score]],Table3[Score],1)</f>
        <v>38.5</v>
      </c>
      <c r="Y8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83" s="2">
        <f>_xlfn.RANK.AVG(Table3[[#This Row],[Score 2 ]],Table3[[Score 2 ]],1)</f>
        <v>82</v>
      </c>
    </row>
    <row r="84" spans="1:26" x14ac:dyDescent="0.3">
      <c r="A84" t="s">
        <v>417</v>
      </c>
      <c r="B84">
        <f>COUNTIFS(Table2[Sub-Sector],Table3[[#This Row],[Sub-Sector]])</f>
        <v>6</v>
      </c>
      <c r="C84" s="1">
        <f>COUNTIFS(Table2[Sub-Sector],Table3[[#This Row],[Sub-Sector]],Table2[Uptrend],"Uptrend")/Table3[[#This Row],[Count]]</f>
        <v>0.5</v>
      </c>
      <c r="D84" s="1">
        <f>COUNTIFS(Table2[Sub-Sector],Table3[[#This Row],[Sub-Sector]],Table2[1W Return vs Nifty],"&gt;=5")/Table3[[#This Row],[Count]]</f>
        <v>0.16666666666666666</v>
      </c>
      <c r="E84" s="1">
        <f>COUNTIFS(Table2[Sub-Sector],Table3[[#This Row],[Sub-Sector]],Table2[1M Return vs Nifty],"&gt;=5")/Table3[[#This Row],[Count]]</f>
        <v>0.5</v>
      </c>
      <c r="F84" s="1">
        <f>COUNTIFS(Table2[Sub-Sector],Table3[[#This Row],[Sub-Sector]],Table2[6M Return vs Nifty],"&gt;=10")/Table3[[#This Row],[Count]]</f>
        <v>0.33333333333333331</v>
      </c>
      <c r="G84" s="1">
        <f>COUNTIFS(Table2[Sub-Sector],Table3[[#This Row],[Sub-Sector]],Table2[1Y Return vs Nifty],"&gt;=10")/Table3[[#This Row],[Count]]</f>
        <v>0.33333333333333331</v>
      </c>
      <c r="H84" s="1">
        <f>COUNTIFS(Table2[Sub-Sector],Table3[[#This Row],[Sub-Sector]],Table2[RSI Exponential â€“ 14D],"&gt;=50")/Table3[[#This Row],[Count]]</f>
        <v>0.33333333333333331</v>
      </c>
      <c r="I84" s="1">
        <f>COUNTIFS(Table2[Sub-Sector],Table3[[#This Row],[Sub-Sector]],Table2[Relative Volume],"&gt;=1")/Table3[[#This Row],[Count]]</f>
        <v>0.66666666666666663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0.33333333333333331</v>
      </c>
      <c r="M84" s="1">
        <f>COUNTIFS(Table2[Sub-Sector],Table3[[#This Row],[Sub-Sector]],Table2[% Away From Current Week High],"&lt;=0.05")/Table3[[#This Row],[Count]]</f>
        <v>0.5</v>
      </c>
      <c r="N84" s="1">
        <f>COUNTIFS(Table2[Sub-Sector],Table3[[#This Row],[Sub-Sector]],Table2[% Away From Current Month Low],"&gt;=0.05")/Table3[[#This Row],[Count]]</f>
        <v>1</v>
      </c>
      <c r="O84" s="1">
        <f>COUNTIFS(Table2[Sub-Sector],Table3[[#This Row],[Sub-Sector]],Table2[% Away From Current Month High],"&lt;=0.05")/Table3[[#This Row],[Count]]</f>
        <v>0.33333333333333331</v>
      </c>
      <c r="P84" s="1">
        <f>COUNTIFS(Table2[Sub-Sector],Table3[[#This Row],[Sub-Sector]],Table2[% Away From 52W High],"&lt;=10")/Table3[[#This Row],[Count]]</f>
        <v>0.33333333333333331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1</v>
      </c>
      <c r="S84" s="1">
        <f>COUNTIFS(Table2[Sub-Sector],Table3[[#This Row],[Sub-Sector]],Table2[% Price above 50 EMA],"&gt;=0")/Table3[[#This Row],[Count]]</f>
        <v>0.83333333333333337</v>
      </c>
      <c r="T84" s="1">
        <f>COUNTIFS(Table2[Sub-Sector],Table3[[#This Row],[Sub-Sector]],Table2[% Price above 200 EMA],"&gt;=0")/Table3[[#This Row],[Count]]</f>
        <v>0.66666666666666663</v>
      </c>
      <c r="U84" s="1">
        <f>COUNTIFS(Table2[Sub-Sector],Table3[[#This Row],[Sub-Sector]],Table2[Rate of Change - Zone],"Positive")/Table3[[#This Row],[Count]]</f>
        <v>1</v>
      </c>
      <c r="V84" s="1">
        <f>COUNTIFS(Table2[Sub-Sector],Table3[[#This Row],[Sub-Sector]],Table2[Sharpe Ratio],"&gt;=0.10")/Table3[[#This Row],[Count]]</f>
        <v>0.16666666666666666</v>
      </c>
      <c r="W8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84" s="2">
        <f>_xlfn.RANK.AVG(Table3[[#This Row],[Score]],Table3[Score],1)</f>
        <v>72</v>
      </c>
      <c r="Y8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4" s="2">
        <f>_xlfn.RANK.AVG(Table3[[#This Row],[Score 2 ]],Table3[[Score 2 ]],1)</f>
        <v>84</v>
      </c>
    </row>
    <row r="85" spans="1:26" x14ac:dyDescent="0.3">
      <c r="A85" t="s">
        <v>912</v>
      </c>
      <c r="B85">
        <f>COUNTIFS(Table2[Sub-Sector],Table3[[#This Row],[Sub-Sector]])</f>
        <v>3</v>
      </c>
      <c r="C85" s="1">
        <f>COUNTIFS(Table2[Sub-Sector],Table3[[#This Row],[Sub-Sector]],Table2[Uptrend],"Uptrend")/Table3[[#This Row],[Count]]</f>
        <v>0.66666666666666663</v>
      </c>
      <c r="D85" s="1">
        <f>COUNTIFS(Table2[Sub-Sector],Table3[[#This Row],[Sub-Sector]],Table2[1W Return vs Nifty],"&gt;=5")/Table3[[#This Row],[Count]]</f>
        <v>0.66666666666666663</v>
      </c>
      <c r="E85" s="1">
        <f>COUNTIFS(Table2[Sub-Sector],Table3[[#This Row],[Sub-Sector]],Table2[1M Return vs Nifty],"&gt;=5")/Table3[[#This Row],[Count]]</f>
        <v>0.33333333333333331</v>
      </c>
      <c r="F85" s="1">
        <f>COUNTIFS(Table2[Sub-Sector],Table3[[#This Row],[Sub-Sector]],Table2[6M Return vs Nifty],"&gt;=10")/Table3[[#This Row],[Count]]</f>
        <v>0.33333333333333331</v>
      </c>
      <c r="G85" s="1">
        <f>COUNTIFS(Table2[Sub-Sector],Table3[[#This Row],[Sub-Sector]],Table2[1Y Return vs Nifty],"&gt;=10")/Table3[[#This Row],[Count]]</f>
        <v>0.33333333333333331</v>
      </c>
      <c r="H85" s="1">
        <f>COUNTIFS(Table2[Sub-Sector],Table3[[#This Row],[Sub-Sector]],Table2[RSI Exponential â€“ 14D],"&gt;=50")/Table3[[#This Row],[Count]]</f>
        <v>0.66666666666666663</v>
      </c>
      <c r="I85" s="1">
        <f>COUNTIFS(Table2[Sub-Sector],Table3[[#This Row],[Sub-Sector]],Table2[Relative Volume],"&gt;=1")/Table3[[#This Row],[Count]]</f>
        <v>0.66666666666666663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0.33333333333333331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1</v>
      </c>
      <c r="O85" s="1">
        <f>COUNTIFS(Table2[Sub-Sector],Table3[[#This Row],[Sub-Sector]],Table2[% Away From Current Month High],"&lt;=0.05")/Table3[[#This Row],[Count]]</f>
        <v>1</v>
      </c>
      <c r="P85" s="1">
        <f>COUNTIFS(Table2[Sub-Sector],Table3[[#This Row],[Sub-Sector]],Table2[% Away From 52W High],"&lt;=10")/Table3[[#This Row],[Count]]</f>
        <v>0.33333333333333331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1</v>
      </c>
      <c r="S85" s="1">
        <f>COUNTIFS(Table2[Sub-Sector],Table3[[#This Row],[Sub-Sector]],Table2[% Price above 50 EMA],"&gt;=0")/Table3[[#This Row],[Count]]</f>
        <v>1</v>
      </c>
      <c r="T85" s="1">
        <f>COUNTIFS(Table2[Sub-Sector],Table3[[#This Row],[Sub-Sector]],Table2[% Price above 200 EMA],"&gt;=0")/Table3[[#This Row],[Count]]</f>
        <v>0.66666666666666663</v>
      </c>
      <c r="U85" s="1">
        <f>COUNTIFS(Table2[Sub-Sector],Table3[[#This Row],[Sub-Sector]],Table2[Rate of Change - Zone],"Positive")/Table3[[#This Row],[Count]]</f>
        <v>1</v>
      </c>
      <c r="V85" s="1">
        <f>COUNTIFS(Table2[Sub-Sector],Table3[[#This Row],[Sub-Sector]],Table2[Sharpe Ratio],"&gt;=0.10")/Table3[[#This Row],[Count]]</f>
        <v>0</v>
      </c>
      <c r="W8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85" s="2">
        <f>_xlfn.RANK.AVG(Table3[[#This Row],[Score]],Table3[Score],1)</f>
        <v>56</v>
      </c>
      <c r="Y8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5" s="2">
        <f>_xlfn.RANK.AVG(Table3[[#This Row],[Score 2 ]],Table3[[Score 2 ]],1)</f>
        <v>84</v>
      </c>
    </row>
    <row r="86" spans="1:26" x14ac:dyDescent="0.3">
      <c r="A86" t="s">
        <v>21</v>
      </c>
      <c r="B86">
        <f>COUNTIFS(Table2[Sub-Sector],Table3[[#This Row],[Sub-Sector]])</f>
        <v>20</v>
      </c>
      <c r="C86" s="1">
        <f>COUNTIFS(Table2[Sub-Sector],Table3[[#This Row],[Sub-Sector]],Table2[Uptrend],"Uptrend")/Table3[[#This Row],[Count]]</f>
        <v>0.4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0.25</v>
      </c>
      <c r="F86" s="1">
        <f>COUNTIFS(Table2[Sub-Sector],Table3[[#This Row],[Sub-Sector]],Table2[6M Return vs Nifty],"&gt;=10")/Table3[[#This Row],[Count]]</f>
        <v>0.15</v>
      </c>
      <c r="G86" s="1">
        <f>COUNTIFS(Table2[Sub-Sector],Table3[[#This Row],[Sub-Sector]],Table2[1Y Return vs Nifty],"&gt;=10")/Table3[[#This Row],[Count]]</f>
        <v>0.4</v>
      </c>
      <c r="H86" s="1">
        <f>COUNTIFS(Table2[Sub-Sector],Table3[[#This Row],[Sub-Sector]],Table2[RSI Exponential â€“ 14D],"&gt;=50")/Table3[[#This Row],[Count]]</f>
        <v>0.6</v>
      </c>
      <c r="I86" s="1">
        <f>COUNTIFS(Table2[Sub-Sector],Table3[[#This Row],[Sub-Sector]],Table2[Relative Volume],"&gt;=1")/Table3[[#This Row],[Count]]</f>
        <v>0.7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0.8</v>
      </c>
      <c r="L86" s="1">
        <f>COUNTIFS(Table2[Sub-Sector],Table3[[#This Row],[Sub-Sector]],Table2[% Away From Current Week Low],"&gt;=0.05")/Table3[[#This Row],[Count]]</f>
        <v>0.2</v>
      </c>
      <c r="M86" s="1">
        <f>COUNTIFS(Table2[Sub-Sector],Table3[[#This Row],[Sub-Sector]],Table2[% Away From Current Week High],"&lt;=0.05")/Table3[[#This Row],[Count]]</f>
        <v>0.75</v>
      </c>
      <c r="N86" s="1">
        <f>COUNTIFS(Table2[Sub-Sector],Table3[[#This Row],[Sub-Sector]],Table2[% Away From Current Month Low],"&gt;=0.05")/Table3[[#This Row],[Count]]</f>
        <v>1</v>
      </c>
      <c r="O86" s="1">
        <f>COUNTIFS(Table2[Sub-Sector],Table3[[#This Row],[Sub-Sector]],Table2[% Away From Current Month High],"&lt;=0.05")/Table3[[#This Row],[Count]]</f>
        <v>0.65</v>
      </c>
      <c r="P86" s="1">
        <f>COUNTIFS(Table2[Sub-Sector],Table3[[#This Row],[Sub-Sector]],Table2[% Away From 52W High],"&lt;=10")/Table3[[#This Row],[Count]]</f>
        <v>0.25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0.95</v>
      </c>
      <c r="S86" s="1">
        <f>COUNTIFS(Table2[Sub-Sector],Table3[[#This Row],[Sub-Sector]],Table2[% Price above 50 EMA],"&gt;=0")/Table3[[#This Row],[Count]]</f>
        <v>0.9</v>
      </c>
      <c r="T86" s="1">
        <f>COUNTIFS(Table2[Sub-Sector],Table3[[#This Row],[Sub-Sector]],Table2[% Price above 200 EMA],"&gt;=0")/Table3[[#This Row],[Count]]</f>
        <v>0.85</v>
      </c>
      <c r="U86" s="1">
        <f>COUNTIFS(Table2[Sub-Sector],Table3[[#This Row],[Sub-Sector]],Table2[Rate of Change - Zone],"Positive")/Table3[[#This Row],[Count]]</f>
        <v>1</v>
      </c>
      <c r="V86" s="1">
        <f>COUNTIFS(Table2[Sub-Sector],Table3[[#This Row],[Sub-Sector]],Table2[Sharpe Ratio],"&gt;=0.10")/Table3[[#This Row],[Count]]</f>
        <v>0.1</v>
      </c>
      <c r="W8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</v>
      </c>
      <c r="X86" s="2">
        <f>_xlfn.RANK.AVG(Table3[[#This Row],[Score]],Table3[Score],1)</f>
        <v>101</v>
      </c>
      <c r="Y8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6" s="2">
        <f>_xlfn.RANK.AVG(Table3[[#This Row],[Score 2 ]],Table3[[Score 2 ]],1)</f>
        <v>84</v>
      </c>
    </row>
    <row r="87" spans="1:26" x14ac:dyDescent="0.3">
      <c r="A87" t="s">
        <v>109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0.66666666666666663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0.66666666666666663</v>
      </c>
      <c r="G87" s="1">
        <f>COUNTIFS(Table2[Sub-Sector],Table3[[#This Row],[Sub-Sector]],Table2[1Y Return vs Nifty],"&gt;=10")/Table3[[#This Row],[Count]]</f>
        <v>1</v>
      </c>
      <c r="H87" s="1">
        <f>COUNTIFS(Table2[Sub-Sector],Table3[[#This Row],[Sub-Sector]],Table2[RSI Exponential â€“ 14D],"&gt;=50")/Table3[[#This Row],[Count]]</f>
        <v>0.66666666666666663</v>
      </c>
      <c r="I87" s="1">
        <f>COUNTIFS(Table2[Sub-Sector],Table3[[#This Row],[Sub-Sector]],Table2[Relative Volume],"&gt;=1")/Table3[[#This Row],[Count]]</f>
        <v>0.33333333333333331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0.33333333333333331</v>
      </c>
      <c r="N87" s="1">
        <f>COUNTIFS(Table2[Sub-Sector],Table3[[#This Row],[Sub-Sector]],Table2[% Away From Current Month Low],"&gt;=0.05")/Table3[[#This Row],[Count]]</f>
        <v>1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0.33333333333333331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0.33333333333333331</v>
      </c>
      <c r="S87" s="1">
        <f>COUNTIFS(Table2[Sub-Sector],Table3[[#This Row],[Sub-Sector]],Table2[% Price above 50 EMA],"&gt;=0")/Table3[[#This Row],[Count]]</f>
        <v>0.33333333333333331</v>
      </c>
      <c r="T87" s="1">
        <f>COUNTIFS(Table2[Sub-Sector],Table3[[#This Row],[Sub-Sector]],Table2[% Price above 200 EMA],"&gt;=0")/Table3[[#This Row],[Count]]</f>
        <v>0.66666666666666663</v>
      </c>
      <c r="U87" s="1">
        <f>COUNTIFS(Table2[Sub-Sector],Table3[[#This Row],[Sub-Sector]],Table2[Rate of Change - Zone],"Positive")/Table3[[#This Row],[Count]]</f>
        <v>0.66666666666666663</v>
      </c>
      <c r="V87" s="1">
        <f>COUNTIFS(Table2[Sub-Sector],Table3[[#This Row],[Sub-Sector]],Table2[Sharpe Ratio],"&gt;=0.10")/Table3[[#This Row],[Count]]</f>
        <v>0.33333333333333331</v>
      </c>
      <c r="W8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87" s="2">
        <f>_xlfn.RANK.AVG(Table3[[#This Row],[Score]],Table3[Score],1)</f>
        <v>102</v>
      </c>
      <c r="Y8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87" s="2">
        <f>_xlfn.RANK.AVG(Table3[[#This Row],[Score 2 ]],Table3[[Score 2 ]],1)</f>
        <v>86</v>
      </c>
    </row>
    <row r="88" spans="1:26" x14ac:dyDescent="0.3">
      <c r="A88" t="s">
        <v>523</v>
      </c>
      <c r="B88">
        <f>COUNTIFS(Table2[Sub-Sector],Table3[[#This Row],[Sub-Sector]])</f>
        <v>17</v>
      </c>
      <c r="C88" s="1">
        <f>COUNTIFS(Table2[Sub-Sector],Table3[[#This Row],[Sub-Sector]],Table2[Uptrend],"Uptrend")/Table3[[#This Row],[Count]]</f>
        <v>0.23529411764705882</v>
      </c>
      <c r="D88" s="1">
        <f>COUNTIFS(Table2[Sub-Sector],Table3[[#This Row],[Sub-Sector]],Table2[1W Return vs Nifty],"&gt;=5")/Table3[[#This Row],[Count]]</f>
        <v>0.29411764705882354</v>
      </c>
      <c r="E88" s="1">
        <f>COUNTIFS(Table2[Sub-Sector],Table3[[#This Row],[Sub-Sector]],Table2[1M Return vs Nifty],"&gt;=5")/Table3[[#This Row],[Count]]</f>
        <v>0.35294117647058826</v>
      </c>
      <c r="F88" s="1">
        <f>COUNTIFS(Table2[Sub-Sector],Table3[[#This Row],[Sub-Sector]],Table2[6M Return vs Nifty],"&gt;=10")/Table3[[#This Row],[Count]]</f>
        <v>5.8823529411764705E-2</v>
      </c>
      <c r="G88" s="1">
        <f>COUNTIFS(Table2[Sub-Sector],Table3[[#This Row],[Sub-Sector]],Table2[1Y Return vs Nifty],"&gt;=10")/Table3[[#This Row],[Count]]</f>
        <v>0.11764705882352941</v>
      </c>
      <c r="H88" s="1">
        <f>COUNTIFS(Table2[Sub-Sector],Table3[[#This Row],[Sub-Sector]],Table2[RSI Exponential â€“ 14D],"&gt;=50")/Table3[[#This Row],[Count]]</f>
        <v>0.41176470588235292</v>
      </c>
      <c r="I88" s="1">
        <f>COUNTIFS(Table2[Sub-Sector],Table3[[#This Row],[Sub-Sector]],Table2[Relative Volume],"&gt;=1")/Table3[[#This Row],[Count]]</f>
        <v>0.82352941176470584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0.52941176470588236</v>
      </c>
      <c r="M88" s="1">
        <f>COUNTIFS(Table2[Sub-Sector],Table3[[#This Row],[Sub-Sector]],Table2[% Away From Current Week High],"&lt;=0.05")/Table3[[#This Row],[Count]]</f>
        <v>0.88235294117647056</v>
      </c>
      <c r="N88" s="1">
        <f>COUNTIFS(Table2[Sub-Sector],Table3[[#This Row],[Sub-Sector]],Table2[% Away From Current Month Low],"&gt;=0.05")/Table3[[#This Row],[Count]]</f>
        <v>1</v>
      </c>
      <c r="O88" s="1">
        <f>COUNTIFS(Table2[Sub-Sector],Table3[[#This Row],[Sub-Sector]],Table2[% Away From Current Month High],"&lt;=0.05")/Table3[[#This Row],[Count]]</f>
        <v>0.88235294117647056</v>
      </c>
      <c r="P88" s="1">
        <f>COUNTIFS(Table2[Sub-Sector],Table3[[#This Row],[Sub-Sector]],Table2[% Away From 52W High],"&lt;=10")/Table3[[#This Row],[Count]]</f>
        <v>0.35294117647058826</v>
      </c>
      <c r="Q88" s="1">
        <f>COUNTIFS(Table2[Sub-Sector],Table3[[#This Row],[Sub-Sector]],Table2[% Away From 52W Low],"&gt;=10")/Table3[[#This Row],[Count]]</f>
        <v>0.94117647058823528</v>
      </c>
      <c r="R88" s="1">
        <f>COUNTIFS(Table2[Sub-Sector],Table3[[#This Row],[Sub-Sector]],Table2[% Price above 20 EMA],"&gt;=0")/Table3[[#This Row],[Count]]</f>
        <v>0.94117647058823528</v>
      </c>
      <c r="S88" s="1">
        <f>COUNTIFS(Table2[Sub-Sector],Table3[[#This Row],[Sub-Sector]],Table2[% Price above 50 EMA],"&gt;=0")/Table3[[#This Row],[Count]]</f>
        <v>0.94117647058823528</v>
      </c>
      <c r="T88" s="1">
        <f>COUNTIFS(Table2[Sub-Sector],Table3[[#This Row],[Sub-Sector]],Table2[% Price above 200 EMA],"&gt;=0")/Table3[[#This Row],[Count]]</f>
        <v>0.76470588235294112</v>
      </c>
      <c r="U88" s="1">
        <f>COUNTIFS(Table2[Sub-Sector],Table3[[#This Row],[Sub-Sector]],Table2[Rate of Change - Zone],"Positive")/Table3[[#This Row],[Count]]</f>
        <v>1</v>
      </c>
      <c r="V88" s="1">
        <f>COUNTIFS(Table2[Sub-Sector],Table3[[#This Row],[Sub-Sector]],Table2[Sharpe Ratio],"&gt;=0.10")/Table3[[#This Row],[Count]]</f>
        <v>0.11764705882352941</v>
      </c>
      <c r="W8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88" s="2">
        <f>_xlfn.RANK.AVG(Table3[[#This Row],[Score]],Table3[Score],1)</f>
        <v>78</v>
      </c>
      <c r="Y8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88" s="2">
        <f>_xlfn.RANK.AVG(Table3[[#This Row],[Score 2 ]],Table3[[Score 2 ]],1)</f>
        <v>87</v>
      </c>
    </row>
    <row r="89" spans="1:26" x14ac:dyDescent="0.3">
      <c r="A89" t="s">
        <v>238</v>
      </c>
      <c r="B89">
        <f>COUNTIFS(Table2[Sub-Sector],Table3[[#This Row],[Sub-Sector]])</f>
        <v>23</v>
      </c>
      <c r="C89" s="1">
        <f>COUNTIFS(Table2[Sub-Sector],Table3[[#This Row],[Sub-Sector]],Table2[Uptrend],"Uptrend")/Table3[[#This Row],[Count]]</f>
        <v>0.73913043478260865</v>
      </c>
      <c r="D89" s="1">
        <f>COUNTIFS(Table2[Sub-Sector],Table3[[#This Row],[Sub-Sector]],Table2[1W Return vs Nifty],"&gt;=5")/Table3[[#This Row],[Count]]</f>
        <v>0.2608695652173913</v>
      </c>
      <c r="E89" s="1">
        <f>COUNTIFS(Table2[Sub-Sector],Table3[[#This Row],[Sub-Sector]],Table2[1M Return vs Nifty],"&gt;=5")/Table3[[#This Row],[Count]]</f>
        <v>0.30434782608695654</v>
      </c>
      <c r="F89" s="1">
        <f>COUNTIFS(Table2[Sub-Sector],Table3[[#This Row],[Sub-Sector]],Table2[6M Return vs Nifty],"&gt;=10")/Table3[[#This Row],[Count]]</f>
        <v>0.60869565217391308</v>
      </c>
      <c r="G89" s="1">
        <f>COUNTIFS(Table2[Sub-Sector],Table3[[#This Row],[Sub-Sector]],Table2[1Y Return vs Nifty],"&gt;=10")/Table3[[#This Row],[Count]]</f>
        <v>0.60869565217391308</v>
      </c>
      <c r="H89" s="1">
        <f>COUNTIFS(Table2[Sub-Sector],Table3[[#This Row],[Sub-Sector]],Table2[RSI Exponential â€“ 14D],"&gt;=50")/Table3[[#This Row],[Count]]</f>
        <v>0.60869565217391308</v>
      </c>
      <c r="I89" s="1">
        <f>COUNTIFS(Table2[Sub-Sector],Table3[[#This Row],[Sub-Sector]],Table2[Relative Volume],"&gt;=1")/Table3[[#This Row],[Count]]</f>
        <v>0.56521739130434778</v>
      </c>
      <c r="J89" s="1">
        <f>COUNTIFS(Table2[Sub-Sector],Table3[[#This Row],[Sub-Sector]],Table2[% Away From Day Low],"&gt;=0.05")/Table3[[#This Row],[Count]]</f>
        <v>4.3478260869565216E-2</v>
      </c>
      <c r="K89" s="1">
        <f>COUNTIFS(Table2[Sub-Sector],Table3[[#This Row],[Sub-Sector]],Table2[% Away From Day High],"&lt;=0.05")/Table3[[#This Row],[Count]]</f>
        <v>0.95652173913043481</v>
      </c>
      <c r="L89" s="1">
        <f>COUNTIFS(Table2[Sub-Sector],Table3[[#This Row],[Sub-Sector]],Table2[% Away From Current Week Low],"&gt;=0.05")/Table3[[#This Row],[Count]]</f>
        <v>0.21739130434782608</v>
      </c>
      <c r="M89" s="1">
        <f>COUNTIFS(Table2[Sub-Sector],Table3[[#This Row],[Sub-Sector]],Table2[% Away From Current Week High],"&lt;=0.05")/Table3[[#This Row],[Count]]</f>
        <v>0.73913043478260865</v>
      </c>
      <c r="N89" s="1">
        <f>COUNTIFS(Table2[Sub-Sector],Table3[[#This Row],[Sub-Sector]],Table2[% Away From Current Month Low],"&gt;=0.05")/Table3[[#This Row],[Count]]</f>
        <v>0.95652173913043481</v>
      </c>
      <c r="O89" s="1">
        <f>COUNTIFS(Table2[Sub-Sector],Table3[[#This Row],[Sub-Sector]],Table2[% Away From Current Month High],"&lt;=0.05")/Table3[[#This Row],[Count]]</f>
        <v>0.65217391304347827</v>
      </c>
      <c r="P89" s="1">
        <f>COUNTIFS(Table2[Sub-Sector],Table3[[#This Row],[Sub-Sector]],Table2[% Away From 52W High],"&lt;=10")/Table3[[#This Row],[Count]]</f>
        <v>0.56521739130434778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0.95652173913043481</v>
      </c>
      <c r="S89" s="1">
        <f>COUNTIFS(Table2[Sub-Sector],Table3[[#This Row],[Sub-Sector]],Table2[% Price above 50 EMA],"&gt;=0")/Table3[[#This Row],[Count]]</f>
        <v>0.95652173913043481</v>
      </c>
      <c r="T89" s="1">
        <f>COUNTIFS(Table2[Sub-Sector],Table3[[#This Row],[Sub-Sector]],Table2[% Price above 200 EMA],"&gt;=0")/Table3[[#This Row],[Count]]</f>
        <v>0.78260869565217395</v>
      </c>
      <c r="U89" s="1">
        <f>COUNTIFS(Table2[Sub-Sector],Table3[[#This Row],[Sub-Sector]],Table2[Rate of Change - Zone],"Positive")/Table3[[#This Row],[Count]]</f>
        <v>0.95652173913043481</v>
      </c>
      <c r="V89" s="1">
        <f>COUNTIFS(Table2[Sub-Sector],Table3[[#This Row],[Sub-Sector]],Table2[Sharpe Ratio],"&gt;=0.10")/Table3[[#This Row],[Count]]</f>
        <v>0.65217391304347827</v>
      </c>
      <c r="W8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89" s="2">
        <f>_xlfn.RANK.AVG(Table3[[#This Row],[Score]],Table3[Score],1)</f>
        <v>69</v>
      </c>
      <c r="Y8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9" s="2">
        <f>_xlfn.RANK.AVG(Table3[[#This Row],[Score 2 ]],Table3[[Score 2 ]],1)</f>
        <v>88</v>
      </c>
    </row>
    <row r="90" spans="1:26" x14ac:dyDescent="0.3">
      <c r="A90" t="s">
        <v>715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0.5</v>
      </c>
      <c r="E90" s="1">
        <f>COUNTIFS(Table2[Sub-Sector],Table3[[#This Row],[Sub-Sector]],Table2[1M Return vs Nifty],"&gt;=5")/Table3[[#This Row],[Count]]</f>
        <v>0.5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</v>
      </c>
      <c r="H90" s="1">
        <f>COUNTIFS(Table2[Sub-Sector],Table3[[#This Row],[Sub-Sector]],Table2[RSI Exponential â€“ 14D],"&gt;=50")/Table3[[#This Row],[Count]]</f>
        <v>1</v>
      </c>
      <c r="I90" s="1">
        <f>COUNTIFS(Table2[Sub-Sector],Table3[[#This Row],[Sub-Sector]],Table2[Relative Volume],"&gt;=1")/Table3[[#This Row],[Count]]</f>
        <v>1</v>
      </c>
      <c r="J90" s="1">
        <f>COUNTIFS(Table2[Sub-Sector],Table3[[#This Row],[Sub-Sector]],Table2[% Away From Day Low],"&gt;=0.05")/Table3[[#This Row],[Count]]</f>
        <v>0.5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1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1</v>
      </c>
      <c r="O90" s="1">
        <f>COUNTIFS(Table2[Sub-Sector],Table3[[#This Row],[Sub-Sector]],Table2[% Away From Current Month High],"&lt;=0.05")/Table3[[#This Row],[Count]]</f>
        <v>1</v>
      </c>
      <c r="P90" s="1">
        <f>COUNTIFS(Table2[Sub-Sector],Table3[[#This Row],[Sub-Sector]],Table2[% Away From 52W High],"&lt;=10")/Table3[[#This Row],[Count]]</f>
        <v>0.5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1</v>
      </c>
      <c r="S90" s="1">
        <f>COUNTIFS(Table2[Sub-Sector],Table3[[#This Row],[Sub-Sector]],Table2[% Price above 50 EMA],"&gt;=0")/Table3[[#This Row],[Count]]</f>
        <v>1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1</v>
      </c>
      <c r="V90" s="1">
        <f>COUNTIFS(Table2[Sub-Sector],Table3[[#This Row],[Sub-Sector]],Table2[Sharpe Ratio],"&gt;=0.10")/Table3[[#This Row],[Count]]</f>
        <v>0</v>
      </c>
      <c r="W9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90" s="2">
        <f>_xlfn.RANK.AVG(Table3[[#This Row],[Score]],Table3[Score],1)</f>
        <v>72</v>
      </c>
      <c r="Y9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0" s="2">
        <f>_xlfn.RANK.AVG(Table3[[#This Row],[Score 2 ]],Table3[[Score 2 ]],1)</f>
        <v>92.5</v>
      </c>
    </row>
    <row r="91" spans="1:26" x14ac:dyDescent="0.3">
      <c r="A91" t="s">
        <v>316</v>
      </c>
      <c r="B91">
        <f>COUNTIFS(Table2[Sub-Sector],Table3[[#This Row],[Sub-Sector]])</f>
        <v>1</v>
      </c>
      <c r="C91" s="1">
        <f>COUNTIFS(Table2[Sub-Sector],Table3[[#This Row],[Sub-Sector]],Table2[Uptrend],"Uptrend")/Table3[[#This Row],[Count]]</f>
        <v>1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1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</v>
      </c>
      <c r="H91" s="1">
        <f>COUNTIFS(Table2[Sub-Sector],Table3[[#This Row],[Sub-Sector]],Table2[RSI Exponential â€“ 14D],"&gt;=50")/Table3[[#This Row],[Count]]</f>
        <v>1</v>
      </c>
      <c r="I91" s="1">
        <f>COUNTIFS(Table2[Sub-Sector],Table3[[#This Row],[Sub-Sector]],Table2[Relative Volume],"&gt;=1")/Table3[[#This Row],[Count]]</f>
        <v>1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0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</v>
      </c>
      <c r="N91" s="1">
        <f>COUNTIFS(Table2[Sub-Sector],Table3[[#This Row],[Sub-Sector]],Table2[% Away From Current Month Low],"&gt;=0.05")/Table3[[#This Row],[Count]]</f>
        <v>1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1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1</v>
      </c>
      <c r="V91" s="1">
        <f>COUNTIFS(Table2[Sub-Sector],Table3[[#This Row],[Sub-Sector]],Table2[Sharpe Ratio],"&gt;=0.10")/Table3[[#This Row],[Count]]</f>
        <v>1</v>
      </c>
      <c r="W9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91" s="2">
        <f>_xlfn.RANK.AVG(Table3[[#This Row],[Score]],Table3[Score],1)</f>
        <v>53</v>
      </c>
      <c r="Y9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1" s="2">
        <f>_xlfn.RANK.AVG(Table3[[#This Row],[Score 2 ]],Table3[[Score 2 ]],1)</f>
        <v>92.5</v>
      </c>
    </row>
    <row r="92" spans="1:26" x14ac:dyDescent="0.3">
      <c r="A92" t="s">
        <v>819</v>
      </c>
      <c r="B92">
        <f>COUNTIFS(Table2[Sub-Sector],Table3[[#This Row],[Sub-Sector]])</f>
        <v>1</v>
      </c>
      <c r="C92" s="1">
        <f>COUNTIFS(Table2[Sub-Sector],Table3[[#This Row],[Sub-Sector]],Table2[Uptrend],"Uptrend")/Table3[[#This Row],[Count]]</f>
        <v>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0</v>
      </c>
      <c r="H92" s="1">
        <f>COUNTIFS(Table2[Sub-Sector],Table3[[#This Row],[Sub-Sector]],Table2[RSI Exponential â€“ 14D],"&gt;=50")/Table3[[#This Row],[Count]]</f>
        <v>1</v>
      </c>
      <c r="I92" s="1">
        <f>COUNTIFS(Table2[Sub-Sector],Table3[[#This Row],[Sub-Sector]],Table2[Relative Volume],"&gt;=1")/Table3[[#This Row],[Count]]</f>
        <v>1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1</v>
      </c>
      <c r="O92" s="1">
        <f>COUNTIFS(Table2[Sub-Sector],Table3[[#This Row],[Sub-Sector]],Table2[% Away From Current Month High],"&lt;=0.05")/Table3[[#This Row],[Count]]</f>
        <v>1</v>
      </c>
      <c r="P92" s="1">
        <f>COUNTIFS(Table2[Sub-Sector],Table3[[#This Row],[Sub-Sector]],Table2[% Away From 52W High],"&lt;=10")/Table3[[#This Row],[Count]]</f>
        <v>1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1</v>
      </c>
      <c r="S92" s="1">
        <f>COUNTIFS(Table2[Sub-Sector],Table3[[#This Row],[Sub-Sector]],Table2[% Price above 50 EMA],"&gt;=0")/Table3[[#This Row],[Count]]</f>
        <v>1</v>
      </c>
      <c r="T92" s="1">
        <f>COUNTIFS(Table2[Sub-Sector],Table3[[#This Row],[Sub-Sector]],Table2[% Price above 200 EMA],"&gt;=0")/Table3[[#This Row],[Count]]</f>
        <v>1</v>
      </c>
      <c r="U92" s="1">
        <f>COUNTIFS(Table2[Sub-Sector],Table3[[#This Row],[Sub-Sector]],Table2[Rate of Change - Zone],"Positive")/Table3[[#This Row],[Count]]</f>
        <v>1</v>
      </c>
      <c r="V92" s="1">
        <f>COUNTIFS(Table2[Sub-Sector],Table3[[#This Row],[Sub-Sector]],Table2[Sharpe Ratio],"&gt;=0.10")/Table3[[#This Row],[Count]]</f>
        <v>0</v>
      </c>
      <c r="W9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505.5</v>
      </c>
      <c r="X92" s="2">
        <f>_xlfn.RANK.AVG(Table3[[#This Row],[Score]],Table3[Score],1)</f>
        <v>90.5</v>
      </c>
      <c r="Y9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2" s="2">
        <f>_xlfn.RANK.AVG(Table3[[#This Row],[Score 2 ]],Table3[[Score 2 ]],1)</f>
        <v>92.5</v>
      </c>
    </row>
    <row r="93" spans="1:26" x14ac:dyDescent="0.3">
      <c r="A93" t="s">
        <v>438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1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0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1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1</v>
      </c>
      <c r="O93" s="1">
        <f>COUNTIFS(Table2[Sub-Sector],Table3[[#This Row],[Sub-Sector]],Table2[% Away From Current Month High],"&lt;=0.05")/Table3[[#This Row],[Count]]</f>
        <v>1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1</v>
      </c>
      <c r="S93" s="1">
        <f>COUNTIFS(Table2[Sub-Sector],Table3[[#This Row],[Sub-Sector]],Table2[% Price above 50 EMA],"&gt;=0")/Table3[[#This Row],[Count]]</f>
        <v>1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1</v>
      </c>
      <c r="V93" s="1">
        <f>COUNTIFS(Table2[Sub-Sector],Table3[[#This Row],[Sub-Sector]],Table2[Sharpe Ratio],"&gt;=0.10")/Table3[[#This Row],[Count]]</f>
        <v>0</v>
      </c>
      <c r="W9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505.5</v>
      </c>
      <c r="X93" s="2">
        <f>_xlfn.RANK.AVG(Table3[[#This Row],[Score]],Table3[Score],1)</f>
        <v>90.5</v>
      </c>
      <c r="Y9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3" s="2">
        <f>_xlfn.RANK.AVG(Table3[[#This Row],[Score 2 ]],Table3[[Score 2 ]],1)</f>
        <v>92.5</v>
      </c>
    </row>
    <row r="94" spans="1:26" x14ac:dyDescent="0.3">
      <c r="A94" t="s">
        <v>1112</v>
      </c>
      <c r="B94">
        <f>COUNTIFS(Table2[Sub-Sector],Table3[[#This Row],[Sub-Sector]])</f>
        <v>2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0.5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0</v>
      </c>
      <c r="H94" s="1">
        <f>COUNTIFS(Table2[Sub-Sector],Table3[[#This Row],[Sub-Sector]],Table2[RSI Exponential â€“ 14D],"&gt;=50")/Table3[[#This Row],[Count]]</f>
        <v>0.5</v>
      </c>
      <c r="I94" s="1">
        <f>COUNTIFS(Table2[Sub-Sector],Table3[[#This Row],[Sub-Sector]],Table2[Relative Volume],"&gt;=1")/Table3[[#This Row],[Count]]</f>
        <v>1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0.5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1</v>
      </c>
      <c r="O94" s="1">
        <f>COUNTIFS(Table2[Sub-Sector],Table3[[#This Row],[Sub-Sector]],Table2[% Away From Current Month High],"&lt;=0.05")/Table3[[#This Row],[Count]]</f>
        <v>1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1</v>
      </c>
      <c r="S94" s="1">
        <f>COUNTIFS(Table2[Sub-Sector],Table3[[#This Row],[Sub-Sector]],Table2[% Price above 50 EMA],"&gt;=0")/Table3[[#This Row],[Count]]</f>
        <v>1</v>
      </c>
      <c r="T94" s="1">
        <f>COUNTIFS(Table2[Sub-Sector],Table3[[#This Row],[Sub-Sector]],Table2[% Price above 200 EMA],"&gt;=0")/Table3[[#This Row],[Count]]</f>
        <v>0</v>
      </c>
      <c r="U94" s="1">
        <f>COUNTIFS(Table2[Sub-Sector],Table3[[#This Row],[Sub-Sector]],Table2[Rate of Change - Zone],"Positive")/Table3[[#This Row],[Count]]</f>
        <v>1</v>
      </c>
      <c r="V94" s="1">
        <f>COUNTIFS(Table2[Sub-Sector],Table3[[#This Row],[Sub-Sector]],Table2[Sharpe Ratio],"&gt;=0.10")/Table3[[#This Row],[Count]]</f>
        <v>0</v>
      </c>
      <c r="W9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94" s="2">
        <f>_xlfn.RANK.AVG(Table3[[#This Row],[Score]],Table3[Score],1)</f>
        <v>97</v>
      </c>
      <c r="Y9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4" s="2">
        <f>_xlfn.RANK.AVG(Table3[[#This Row],[Score 2 ]],Table3[[Score 2 ]],1)</f>
        <v>92.5</v>
      </c>
    </row>
    <row r="95" spans="1:26" x14ac:dyDescent="0.3">
      <c r="A95" t="s">
        <v>952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1</v>
      </c>
      <c r="I95" s="1">
        <f>COUNTIFS(Table2[Sub-Sector],Table3[[#This Row],[Sub-Sector]],Table2[Relative Volume],"&gt;=1")/Table3[[#This Row],[Count]]</f>
        <v>1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1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1</v>
      </c>
      <c r="S95" s="1">
        <f>COUNTIFS(Table2[Sub-Sector],Table3[[#This Row],[Sub-Sector]],Table2[% Price above 50 EMA],"&gt;=0")/Table3[[#This Row],[Count]]</f>
        <v>1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1</v>
      </c>
      <c r="V95" s="1">
        <f>COUNTIFS(Table2[Sub-Sector],Table3[[#This Row],[Sub-Sector]],Table2[Sharpe Ratio],"&gt;=0.10")/Table3[[#This Row],[Count]]</f>
        <v>0</v>
      </c>
      <c r="W9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</v>
      </c>
      <c r="X95" s="2">
        <f>_xlfn.RANK.AVG(Table3[[#This Row],[Score]],Table3[Score],1)</f>
        <v>112</v>
      </c>
      <c r="Y9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5" s="2">
        <f>_xlfn.RANK.AVG(Table3[[#This Row],[Score 2 ]],Table3[[Score 2 ]],1)</f>
        <v>92.5</v>
      </c>
    </row>
    <row r="96" spans="1:26" x14ac:dyDescent="0.3">
      <c r="A96" t="s">
        <v>1460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1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1</v>
      </c>
      <c r="O96" s="1">
        <f>COUNTIFS(Table2[Sub-Sector],Table3[[#This Row],[Sub-Sector]],Table2[% Away From Current Month High],"&lt;=0.05")/Table3[[#This Row],[Count]]</f>
        <v>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1</v>
      </c>
      <c r="S96" s="1">
        <f>COUNTIFS(Table2[Sub-Sector],Table3[[#This Row],[Sub-Sector]],Table2[% Price above 50 EMA],"&gt;=0")/Table3[[#This Row],[Count]]</f>
        <v>1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1</v>
      </c>
      <c r="V96" s="1">
        <f>COUNTIFS(Table2[Sub-Sector],Table3[[#This Row],[Sub-Sector]],Table2[Sharpe Ratio],"&gt;=0.10")/Table3[[#This Row],[Count]]</f>
        <v>0</v>
      </c>
      <c r="W9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</v>
      </c>
      <c r="X96" s="2">
        <f>_xlfn.RANK.AVG(Table3[[#This Row],[Score]],Table3[Score],1)</f>
        <v>112</v>
      </c>
      <c r="Y9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6" s="2">
        <f>_xlfn.RANK.AVG(Table3[[#This Row],[Score 2 ]],Table3[[Score 2 ]],1)</f>
        <v>92.5</v>
      </c>
    </row>
    <row r="97" spans="1:26" x14ac:dyDescent="0.3">
      <c r="A97" t="s">
        <v>1619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1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1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1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</v>
      </c>
      <c r="U97" s="1">
        <f>COUNTIFS(Table2[Sub-Sector],Table3[[#This Row],[Sub-Sector]],Table2[Rate of Change - Zone],"Positive")/Table3[[#This Row],[Count]]</f>
        <v>1</v>
      </c>
      <c r="V97" s="1">
        <f>COUNTIFS(Table2[Sub-Sector],Table3[[#This Row],[Sub-Sector]],Table2[Sharpe Ratio],"&gt;=0.10")/Table3[[#This Row],[Count]]</f>
        <v>0</v>
      </c>
      <c r="W9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</v>
      </c>
      <c r="X97" s="2">
        <f>_xlfn.RANK.AVG(Table3[[#This Row],[Score]],Table3[Score],1)</f>
        <v>112</v>
      </c>
      <c r="Y9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7" s="2">
        <f>_xlfn.RANK.AVG(Table3[[#This Row],[Score 2 ]],Table3[[Score 2 ]],1)</f>
        <v>92.5</v>
      </c>
    </row>
    <row r="98" spans="1:26" x14ac:dyDescent="0.3">
      <c r="A98" t="s">
        <v>454</v>
      </c>
      <c r="B98">
        <f>COUNTIFS(Table2[Sub-Sector],Table3[[#This Row],[Sub-Sector]])</f>
        <v>3</v>
      </c>
      <c r="C98" s="1">
        <f>COUNTIFS(Table2[Sub-Sector],Table3[[#This Row],[Sub-Sector]],Table2[Uptrend],"Uptrend")/Table3[[#This Row],[Count]]</f>
        <v>0.66666666666666663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0.33333333333333331</v>
      </c>
      <c r="F98" s="1">
        <f>COUNTIFS(Table2[Sub-Sector],Table3[[#This Row],[Sub-Sector]],Table2[6M Return vs Nifty],"&gt;=10")/Table3[[#This Row],[Count]]</f>
        <v>0.33333333333333331</v>
      </c>
      <c r="G98" s="1">
        <f>COUNTIFS(Table2[Sub-Sector],Table3[[#This Row],[Sub-Sector]],Table2[1Y Return vs Nifty],"&gt;=10")/Table3[[#This Row],[Count]]</f>
        <v>0.66666666666666663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0.33333333333333331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0.66666666666666663</v>
      </c>
      <c r="N98" s="1">
        <f>COUNTIFS(Table2[Sub-Sector],Table3[[#This Row],[Sub-Sector]],Table2[% Away From Current Month Low],"&gt;=0.05")/Table3[[#This Row],[Count]]</f>
        <v>1</v>
      </c>
      <c r="O98" s="1">
        <f>COUNTIFS(Table2[Sub-Sector],Table3[[#This Row],[Sub-Sector]],Table2[% Away From Current Month High],"&lt;=0.05")/Table3[[#This Row],[Count]]</f>
        <v>0.66666666666666663</v>
      </c>
      <c r="P98" s="1">
        <f>COUNTIFS(Table2[Sub-Sector],Table3[[#This Row],[Sub-Sector]],Table2[% Away From 52W High],"&lt;=10")/Table3[[#This Row],[Count]]</f>
        <v>0.66666666666666663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1</v>
      </c>
      <c r="S98" s="1">
        <f>COUNTIFS(Table2[Sub-Sector],Table3[[#This Row],[Sub-Sector]],Table2[% Price above 50 EMA],"&gt;=0")/Table3[[#This Row],[Count]]</f>
        <v>0.66666666666666663</v>
      </c>
      <c r="T98" s="1">
        <f>COUNTIFS(Table2[Sub-Sector],Table3[[#This Row],[Sub-Sector]],Table2[% Price above 200 EMA],"&gt;=0")/Table3[[#This Row],[Count]]</f>
        <v>0.66666666666666663</v>
      </c>
      <c r="U98" s="1">
        <f>COUNTIFS(Table2[Sub-Sector],Table3[[#This Row],[Sub-Sector]],Table2[Rate of Change - Zone],"Positive")/Table3[[#This Row],[Count]]</f>
        <v>1</v>
      </c>
      <c r="V98" s="1">
        <f>COUNTIFS(Table2[Sub-Sector],Table3[[#This Row],[Sub-Sector]],Table2[Sharpe Ratio],"&gt;=0.10")/Table3[[#This Row],[Count]]</f>
        <v>0</v>
      </c>
      <c r="W9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98" s="2">
        <f>_xlfn.RANK.AVG(Table3[[#This Row],[Score]],Table3[Score],1)</f>
        <v>92</v>
      </c>
      <c r="Y9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98" s="2">
        <f>_xlfn.RANK.AVG(Table3[[#This Row],[Score 2 ]],Table3[[Score 2 ]],1)</f>
        <v>97</v>
      </c>
    </row>
    <row r="99" spans="1:26" x14ac:dyDescent="0.3">
      <c r="A99" t="s">
        <v>216</v>
      </c>
      <c r="B99">
        <f>COUNTIFS(Table2[Sub-Sector],Table3[[#This Row],[Sub-Sector]])</f>
        <v>4</v>
      </c>
      <c r="C99" s="1">
        <f>COUNTIFS(Table2[Sub-Sector],Table3[[#This Row],[Sub-Sector]],Table2[Uptrend],"Uptrend")/Table3[[#This Row],[Count]]</f>
        <v>0.5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0.25</v>
      </c>
      <c r="F99" s="1">
        <f>COUNTIFS(Table2[Sub-Sector],Table3[[#This Row],[Sub-Sector]],Table2[6M Return vs Nifty],"&gt;=10")/Table3[[#This Row],[Count]]</f>
        <v>0.5</v>
      </c>
      <c r="G99" s="1">
        <f>COUNTIFS(Table2[Sub-Sector],Table3[[#This Row],[Sub-Sector]],Table2[1Y Return vs Nifty],"&gt;=10")/Table3[[#This Row],[Count]]</f>
        <v>0.25</v>
      </c>
      <c r="H99" s="1">
        <f>COUNTIFS(Table2[Sub-Sector],Table3[[#This Row],[Sub-Sector]],Table2[RSI Exponential â€“ 14D],"&gt;=50")/Table3[[#This Row],[Count]]</f>
        <v>0.5</v>
      </c>
      <c r="I99" s="1">
        <f>COUNTIFS(Table2[Sub-Sector],Table3[[#This Row],[Sub-Sector]],Table2[Relative Volume],"&gt;=1")/Table3[[#This Row],[Count]]</f>
        <v>0.5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1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0.5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1</v>
      </c>
      <c r="S99" s="1">
        <f>COUNTIFS(Table2[Sub-Sector],Table3[[#This Row],[Sub-Sector]],Table2[% Price above 50 EMA],"&gt;=0")/Table3[[#This Row],[Count]]</f>
        <v>0.75</v>
      </c>
      <c r="T99" s="1">
        <f>COUNTIFS(Table2[Sub-Sector],Table3[[#This Row],[Sub-Sector]],Table2[% Price above 200 EMA],"&gt;=0")/Table3[[#This Row],[Count]]</f>
        <v>0.75</v>
      </c>
      <c r="U99" s="1">
        <f>COUNTIFS(Table2[Sub-Sector],Table3[[#This Row],[Sub-Sector]],Table2[Rate of Change - Zone],"Positive")/Table3[[#This Row],[Count]]</f>
        <v>1</v>
      </c>
      <c r="V99" s="1">
        <f>COUNTIFS(Table2[Sub-Sector],Table3[[#This Row],[Sub-Sector]],Table2[Sharpe Ratio],"&gt;=0.10")/Table3[[#This Row],[Count]]</f>
        <v>0</v>
      </c>
      <c r="W9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555.5</v>
      </c>
      <c r="X99" s="2">
        <f>_xlfn.RANK.AVG(Table3[[#This Row],[Score]],Table3[Score],1)</f>
        <v>103</v>
      </c>
      <c r="Y9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298.5</v>
      </c>
      <c r="Z99" s="2">
        <f>_xlfn.RANK.AVG(Table3[[#This Row],[Score 2 ]],Table3[[Score 2 ]],1)</f>
        <v>98</v>
      </c>
    </row>
    <row r="100" spans="1:26" x14ac:dyDescent="0.3">
      <c r="A100" t="s">
        <v>24</v>
      </c>
      <c r="B100">
        <f>COUNTIFS(Table2[Sub-Sector],Table3[[#This Row],[Sub-Sector]])</f>
        <v>20</v>
      </c>
      <c r="C100" s="1">
        <f>COUNTIFS(Table2[Sub-Sector],Table3[[#This Row],[Sub-Sector]],Table2[Uptrend],"Uptrend")/Table3[[#This Row],[Count]]</f>
        <v>0.5</v>
      </c>
      <c r="D100" s="1">
        <f>COUNTIFS(Table2[Sub-Sector],Table3[[#This Row],[Sub-Sector]],Table2[1W Return vs Nifty],"&gt;=5")/Table3[[#This Row],[Count]]</f>
        <v>0.35</v>
      </c>
      <c r="E100" s="1">
        <f>COUNTIFS(Table2[Sub-Sector],Table3[[#This Row],[Sub-Sector]],Table2[1M Return vs Nifty],"&gt;=5")/Table3[[#This Row],[Count]]</f>
        <v>0.25</v>
      </c>
      <c r="F100" s="1">
        <f>COUNTIFS(Table2[Sub-Sector],Table3[[#This Row],[Sub-Sector]],Table2[6M Return vs Nifty],"&gt;=10")/Table3[[#This Row],[Count]]</f>
        <v>0.05</v>
      </c>
      <c r="G100" s="1">
        <f>COUNTIFS(Table2[Sub-Sector],Table3[[#This Row],[Sub-Sector]],Table2[1Y Return vs Nifty],"&gt;=10")/Table3[[#This Row],[Count]]</f>
        <v>0.35</v>
      </c>
      <c r="H100" s="1">
        <f>COUNTIFS(Table2[Sub-Sector],Table3[[#This Row],[Sub-Sector]],Table2[RSI Exponential â€“ 14D],"&gt;=50")/Table3[[#This Row],[Count]]</f>
        <v>0.6</v>
      </c>
      <c r="I100" s="1">
        <f>COUNTIFS(Table2[Sub-Sector],Table3[[#This Row],[Sub-Sector]],Table2[Relative Volume],"&gt;=1")/Table3[[#This Row],[Count]]</f>
        <v>0.6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0.25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0.9</v>
      </c>
      <c r="P100" s="1">
        <f>COUNTIFS(Table2[Sub-Sector],Table3[[#This Row],[Sub-Sector]],Table2[% Away From 52W High],"&lt;=10")/Table3[[#This Row],[Count]]</f>
        <v>0.3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0.9</v>
      </c>
      <c r="S100" s="1">
        <f>COUNTIFS(Table2[Sub-Sector],Table3[[#This Row],[Sub-Sector]],Table2[% Price above 50 EMA],"&gt;=0")/Table3[[#This Row],[Count]]</f>
        <v>0.8</v>
      </c>
      <c r="T100" s="1">
        <f>COUNTIFS(Table2[Sub-Sector],Table3[[#This Row],[Sub-Sector]],Table2[% Price above 200 EMA],"&gt;=0")/Table3[[#This Row],[Count]]</f>
        <v>0.85</v>
      </c>
      <c r="U100" s="1">
        <f>COUNTIFS(Table2[Sub-Sector],Table3[[#This Row],[Sub-Sector]],Table2[Rate of Change - Zone],"Positive")/Table3[[#This Row],[Count]]</f>
        <v>1</v>
      </c>
      <c r="V100" s="1">
        <f>COUNTIFS(Table2[Sub-Sector],Table3[[#This Row],[Sub-Sector]],Table2[Sharpe Ratio],"&gt;=0.10")/Table3[[#This Row],[Count]]</f>
        <v>0.2</v>
      </c>
      <c r="W10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100" s="2">
        <f>_xlfn.RANK.AVG(Table3[[#This Row],[Score]],Table3[Score],1)</f>
        <v>84</v>
      </c>
      <c r="Y10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100" s="2">
        <f>_xlfn.RANK.AVG(Table3[[#This Row],[Score 2 ]],Table3[[Score 2 ]],1)</f>
        <v>99</v>
      </c>
    </row>
    <row r="101" spans="1:26" x14ac:dyDescent="0.3">
      <c r="A101" t="s">
        <v>165</v>
      </c>
      <c r="B101">
        <f>COUNTIFS(Table2[Sub-Sector],Table3[[#This Row],[Sub-Sector]])</f>
        <v>9</v>
      </c>
      <c r="C101" s="1">
        <f>COUNTIFS(Table2[Sub-Sector],Table3[[#This Row],[Sub-Sector]],Table2[Uptrend],"Uptrend")/Table3[[#This Row],[Count]]</f>
        <v>0.66666666666666663</v>
      </c>
      <c r="D101" s="1">
        <f>COUNTIFS(Table2[Sub-Sector],Table3[[#This Row],[Sub-Sector]],Table2[1W Return vs Nifty],"&gt;=5")/Table3[[#This Row],[Count]]</f>
        <v>0.22222222222222221</v>
      </c>
      <c r="E101" s="1">
        <f>COUNTIFS(Table2[Sub-Sector],Table3[[#This Row],[Sub-Sector]],Table2[1M Return vs Nifty],"&gt;=5")/Table3[[#This Row],[Count]]</f>
        <v>0.22222222222222221</v>
      </c>
      <c r="F101" s="1">
        <f>COUNTIFS(Table2[Sub-Sector],Table3[[#This Row],[Sub-Sector]],Table2[6M Return vs Nifty],"&gt;=10")/Table3[[#This Row],[Count]]</f>
        <v>0.22222222222222221</v>
      </c>
      <c r="G101" s="1">
        <f>COUNTIFS(Table2[Sub-Sector],Table3[[#This Row],[Sub-Sector]],Table2[1Y Return vs Nifty],"&gt;=10")/Table3[[#This Row],[Count]]</f>
        <v>0.33333333333333331</v>
      </c>
      <c r="H101" s="1">
        <f>COUNTIFS(Table2[Sub-Sector],Table3[[#This Row],[Sub-Sector]],Table2[RSI Exponential â€“ 14D],"&gt;=50")/Table3[[#This Row],[Count]]</f>
        <v>0.33333333333333331</v>
      </c>
      <c r="I101" s="1">
        <f>COUNTIFS(Table2[Sub-Sector],Table3[[#This Row],[Sub-Sector]],Table2[Relative Volume],"&gt;=1")/Table3[[#This Row],[Count]]</f>
        <v>0.55555555555555558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0.22222222222222221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0.77777777777777779</v>
      </c>
      <c r="P101" s="1">
        <f>COUNTIFS(Table2[Sub-Sector],Table3[[#This Row],[Sub-Sector]],Table2[% Away From 52W High],"&lt;=10")/Table3[[#This Row],[Count]]</f>
        <v>0.55555555555555558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0.88888888888888884</v>
      </c>
      <c r="S101" s="1">
        <f>COUNTIFS(Table2[Sub-Sector],Table3[[#This Row],[Sub-Sector]],Table2[% Price above 50 EMA],"&gt;=0")/Table3[[#This Row],[Count]]</f>
        <v>0.88888888888888884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0</v>
      </c>
      <c r="W10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</v>
      </c>
      <c r="X101" s="2">
        <f>_xlfn.RANK.AVG(Table3[[#This Row],[Score]],Table3[Score],1)</f>
        <v>88</v>
      </c>
      <c r="Y10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305.5</v>
      </c>
      <c r="Z101" s="2">
        <f>_xlfn.RANK.AVG(Table3[[#This Row],[Score 2 ]],Table3[[Score 2 ]],1)</f>
        <v>100</v>
      </c>
    </row>
    <row r="102" spans="1:26" x14ac:dyDescent="0.3">
      <c r="A102" t="s">
        <v>1596</v>
      </c>
      <c r="B102">
        <f>COUNTIFS(Table2[Sub-Sector],Table3[[#This Row],[Sub-Sector]])</f>
        <v>3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0.33333333333333331</v>
      </c>
      <c r="E102" s="1">
        <f>COUNTIFS(Table2[Sub-Sector],Table3[[#This Row],[Sub-Sector]],Table2[1M Return vs Nifty],"&gt;=5")/Table3[[#This Row],[Count]]</f>
        <v>0.66666666666666663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0.33333333333333331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0.66666666666666663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0.33333333333333331</v>
      </c>
      <c r="M102" s="1">
        <f>COUNTIFS(Table2[Sub-Sector],Table3[[#This Row],[Sub-Sector]],Table2[% Away From Current Week High],"&lt;=0.05")/Table3[[#This Row],[Count]]</f>
        <v>0.66666666666666663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0.66666666666666663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1</v>
      </c>
      <c r="S102" s="1">
        <f>COUNTIFS(Table2[Sub-Sector],Table3[[#This Row],[Sub-Sector]],Table2[% Price above 50 EMA],"&gt;=0")/Table3[[#This Row],[Count]]</f>
        <v>1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0.33333333333333331</v>
      </c>
      <c r="W10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102" s="2">
        <f>_xlfn.RANK.AVG(Table3[[#This Row],[Score]],Table3[Score],1)</f>
        <v>77</v>
      </c>
      <c r="Y10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102" s="2">
        <f>_xlfn.RANK.AVG(Table3[[#This Row],[Score 2 ]],Table3[[Score 2 ]],1)</f>
        <v>101</v>
      </c>
    </row>
    <row r="103" spans="1:26" x14ac:dyDescent="0.3">
      <c r="A103" t="s">
        <v>485</v>
      </c>
      <c r="B103">
        <f>COUNTIFS(Table2[Sub-Sector],Table3[[#This Row],[Sub-Sector]])</f>
        <v>11</v>
      </c>
      <c r="C103" s="1">
        <f>COUNTIFS(Table2[Sub-Sector],Table3[[#This Row],[Sub-Sector]],Table2[Uptrend],"Uptrend")/Table3[[#This Row],[Count]]</f>
        <v>0.54545454545454541</v>
      </c>
      <c r="D103" s="1">
        <f>COUNTIFS(Table2[Sub-Sector],Table3[[#This Row],[Sub-Sector]],Table2[1W Return vs Nifty],"&gt;=5")/Table3[[#This Row],[Count]]</f>
        <v>9.0909090909090912E-2</v>
      </c>
      <c r="E103" s="1">
        <f>COUNTIFS(Table2[Sub-Sector],Table3[[#This Row],[Sub-Sector]],Table2[1M Return vs Nifty],"&gt;=5")/Table3[[#This Row],[Count]]</f>
        <v>0.27272727272727271</v>
      </c>
      <c r="F103" s="1">
        <f>COUNTIFS(Table2[Sub-Sector],Table3[[#This Row],[Sub-Sector]],Table2[6M Return vs Nifty],"&gt;=10")/Table3[[#This Row],[Count]]</f>
        <v>0.27272727272727271</v>
      </c>
      <c r="G103" s="1">
        <f>COUNTIFS(Table2[Sub-Sector],Table3[[#This Row],[Sub-Sector]],Table2[1Y Return vs Nifty],"&gt;=10")/Table3[[#This Row],[Count]]</f>
        <v>0.36363636363636365</v>
      </c>
      <c r="H103" s="1">
        <f>COUNTIFS(Table2[Sub-Sector],Table3[[#This Row],[Sub-Sector]],Table2[RSI Exponential â€“ 14D],"&gt;=50")/Table3[[#This Row],[Count]]</f>
        <v>0.54545454545454541</v>
      </c>
      <c r="I103" s="1">
        <f>COUNTIFS(Table2[Sub-Sector],Table3[[#This Row],[Sub-Sector]],Table2[Relative Volume],"&gt;=1")/Table3[[#This Row],[Count]]</f>
        <v>0.45454545454545453</v>
      </c>
      <c r="J103" s="1">
        <f>COUNTIFS(Table2[Sub-Sector],Table3[[#This Row],[Sub-Sector]],Table2[% Away From Day Low],"&gt;=0.05")/Table3[[#This Row],[Count]]</f>
        <v>9.0909090909090912E-2</v>
      </c>
      <c r="K103" s="1">
        <f>COUNTIFS(Table2[Sub-Sector],Table3[[#This Row],[Sub-Sector]],Table2[% Away From Day High],"&lt;=0.05")/Table3[[#This Row],[Count]]</f>
        <v>0.81818181818181823</v>
      </c>
      <c r="L103" s="1">
        <f>COUNTIFS(Table2[Sub-Sector],Table3[[#This Row],[Sub-Sector]],Table2[% Away From Current Week Low],"&gt;=0.05")/Table3[[#This Row],[Count]]</f>
        <v>0.27272727272727271</v>
      </c>
      <c r="M103" s="1">
        <f>COUNTIFS(Table2[Sub-Sector],Table3[[#This Row],[Sub-Sector]],Table2[% Away From Current Week High],"&lt;=0.05")/Table3[[#This Row],[Count]]</f>
        <v>0.72727272727272729</v>
      </c>
      <c r="N103" s="1">
        <f>COUNTIFS(Table2[Sub-Sector],Table3[[#This Row],[Sub-Sector]],Table2[% Away From Current Month Low],"&gt;=0.05")/Table3[[#This Row],[Count]]</f>
        <v>1</v>
      </c>
      <c r="O103" s="1">
        <f>COUNTIFS(Table2[Sub-Sector],Table3[[#This Row],[Sub-Sector]],Table2[% Away From Current Month High],"&lt;=0.05")/Table3[[#This Row],[Count]]</f>
        <v>0.54545454545454541</v>
      </c>
      <c r="P103" s="1">
        <f>COUNTIFS(Table2[Sub-Sector],Table3[[#This Row],[Sub-Sector]],Table2[% Away From 52W High],"&lt;=10")/Table3[[#This Row],[Count]]</f>
        <v>0.45454545454545453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0.81818181818181823</v>
      </c>
      <c r="S103" s="1">
        <f>COUNTIFS(Table2[Sub-Sector],Table3[[#This Row],[Sub-Sector]],Table2[% Price above 50 EMA],"&gt;=0")/Table3[[#This Row],[Count]]</f>
        <v>0.81818181818181823</v>
      </c>
      <c r="T103" s="1">
        <f>COUNTIFS(Table2[Sub-Sector],Table3[[#This Row],[Sub-Sector]],Table2[% Price above 200 EMA],"&gt;=0")/Table3[[#This Row],[Count]]</f>
        <v>0.72727272727272729</v>
      </c>
      <c r="U103" s="1">
        <f>COUNTIFS(Table2[Sub-Sector],Table3[[#This Row],[Sub-Sector]],Table2[Rate of Change - Zone],"Positive")/Table3[[#This Row],[Count]]</f>
        <v>1</v>
      </c>
      <c r="V103" s="1">
        <f>COUNTIFS(Table2[Sub-Sector],Table3[[#This Row],[Sub-Sector]],Table2[Sharpe Ratio],"&gt;=0.10")/Table3[[#This Row],[Count]]</f>
        <v>0.36363636363636365</v>
      </c>
      <c r="W10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103" s="2">
        <f>_xlfn.RANK.AVG(Table3[[#This Row],[Score]],Table3[Score],1)</f>
        <v>99</v>
      </c>
      <c r="Y10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103" s="2">
        <f>_xlfn.RANK.AVG(Table3[[#This Row],[Score 2 ]],Table3[[Score 2 ]],1)</f>
        <v>102</v>
      </c>
    </row>
    <row r="104" spans="1:26" x14ac:dyDescent="0.3">
      <c r="A104" t="s">
        <v>508</v>
      </c>
      <c r="B104">
        <f>COUNTIFS(Table2[Sub-Sector],Table3[[#This Row],[Sub-Sector]])</f>
        <v>5</v>
      </c>
      <c r="C104" s="1">
        <f>COUNTIFS(Table2[Sub-Sector],Table3[[#This Row],[Sub-Sector]],Table2[Uptrend],"Uptrend")/Table3[[#This Row],[Count]]</f>
        <v>0.6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0.8</v>
      </c>
      <c r="H104" s="1">
        <f>COUNTIFS(Table2[Sub-Sector],Table3[[#This Row],[Sub-Sector]],Table2[RSI Exponential â€“ 14D],"&gt;=50")/Table3[[#This Row],[Count]]</f>
        <v>0.2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0.8</v>
      </c>
      <c r="N104" s="1">
        <f>COUNTIFS(Table2[Sub-Sector],Table3[[#This Row],[Sub-Sector]],Table2[% Away From Current Month Low],"&gt;=0.05")/Table3[[#This Row],[Count]]</f>
        <v>1</v>
      </c>
      <c r="O104" s="1">
        <f>COUNTIFS(Table2[Sub-Sector],Table3[[#This Row],[Sub-Sector]],Table2[% Away From Current Month High],"&lt;=0.05")/Table3[[#This Row],[Count]]</f>
        <v>0.6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0.6</v>
      </c>
      <c r="S104" s="1">
        <f>COUNTIFS(Table2[Sub-Sector],Table3[[#This Row],[Sub-Sector]],Table2[% Price above 50 EMA],"&gt;=0")/Table3[[#This Row],[Count]]</f>
        <v>0.2</v>
      </c>
      <c r="T104" s="1">
        <f>COUNTIFS(Table2[Sub-Sector],Table3[[#This Row],[Sub-Sector]],Table2[% Price above 200 EMA],"&gt;=0")/Table3[[#This Row],[Count]]</f>
        <v>0.8</v>
      </c>
      <c r="U104" s="1">
        <f>COUNTIFS(Table2[Sub-Sector],Table3[[#This Row],[Sub-Sector]],Table2[Rate of Change - Zone],"Positive")/Table3[[#This Row],[Count]]</f>
        <v>1</v>
      </c>
      <c r="V104" s="1">
        <f>COUNTIFS(Table2[Sub-Sector],Table3[[#This Row],[Sub-Sector]],Table2[Sharpe Ratio],"&gt;=0.10")/Table3[[#This Row],[Count]]</f>
        <v>0.2</v>
      </c>
      <c r="W10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599.5</v>
      </c>
      <c r="X104" s="2">
        <f>_xlfn.RANK.AVG(Table3[[#This Row],[Score]],Table3[Score],1)</f>
        <v>110</v>
      </c>
      <c r="Y10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4" s="2">
        <f>_xlfn.RANK.AVG(Table3[[#This Row],[Score 2 ]],Table3[[Score 2 ]],1)</f>
        <v>103</v>
      </c>
    </row>
    <row r="105" spans="1:26" x14ac:dyDescent="0.3">
      <c r="A105" t="s">
        <v>1453</v>
      </c>
      <c r="B105">
        <f>COUNTIFS(Table2[Sub-Sector],Table3[[#This Row],[Sub-Sector]])</f>
        <v>3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0.33333333333333331</v>
      </c>
      <c r="E105" s="1">
        <f>COUNTIFS(Table2[Sub-Sector],Table3[[#This Row],[Sub-Sector]],Table2[1M Return vs Nifty],"&gt;=5")/Table3[[#This Row],[Count]]</f>
        <v>0.33333333333333331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0.66666666666666663</v>
      </c>
      <c r="I105" s="1">
        <f>COUNTIFS(Table2[Sub-Sector],Table3[[#This Row],[Sub-Sector]],Table2[Relative Volume],"&gt;=1")/Table3[[#This Row],[Count]]</f>
        <v>0.66666666666666663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0.33333333333333331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1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0.33333333333333331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1</v>
      </c>
      <c r="S105" s="1">
        <f>COUNTIFS(Table2[Sub-Sector],Table3[[#This Row],[Sub-Sector]],Table2[% Price above 50 EMA],"&gt;=0")/Table3[[#This Row],[Count]]</f>
        <v>0.66666666666666663</v>
      </c>
      <c r="T105" s="1">
        <f>COUNTIFS(Table2[Sub-Sector],Table3[[#This Row],[Sub-Sector]],Table2[% Price above 200 EMA],"&gt;=0")/Table3[[#This Row],[Count]]</f>
        <v>0.66666666666666663</v>
      </c>
      <c r="U105" s="1">
        <f>COUNTIFS(Table2[Sub-Sector],Table3[[#This Row],[Sub-Sector]],Table2[Rate of Change - Zone],"Positive")/Table3[[#This Row],[Count]]</f>
        <v>1</v>
      </c>
      <c r="V105" s="1">
        <f>COUNTIFS(Table2[Sub-Sector],Table3[[#This Row],[Sub-Sector]],Table2[Sharpe Ratio],"&gt;=0.10")/Table3[[#This Row],[Count]]</f>
        <v>0</v>
      </c>
      <c r="W10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105" s="2">
        <f>_xlfn.RANK.AVG(Table3[[#This Row],[Score]],Table3[Score],1)</f>
        <v>98</v>
      </c>
      <c r="Y10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5" s="2">
        <f>_xlfn.RANK.AVG(Table3[[#This Row],[Score 2 ]],Table3[[Score 2 ]],1)</f>
        <v>104.5</v>
      </c>
    </row>
    <row r="106" spans="1:26" x14ac:dyDescent="0.3">
      <c r="A106" t="s">
        <v>582</v>
      </c>
      <c r="B106">
        <f>COUNTIFS(Table2[Sub-Sector],Table3[[#This Row],[Sub-Sector]])</f>
        <v>6</v>
      </c>
      <c r="C106" s="1">
        <f>COUNTIFS(Table2[Sub-Sector],Table3[[#This Row],[Sub-Sector]],Table2[Uptrend],"Uptrend")/Table3[[#This Row],[Count]]</f>
        <v>0.33333333333333331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0.5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0.16666666666666666</v>
      </c>
      <c r="I106" s="1">
        <f>COUNTIFS(Table2[Sub-Sector],Table3[[#This Row],[Sub-Sector]],Table2[Relative Volume],"&gt;=1")/Table3[[#This Row],[Count]]</f>
        <v>0.66666666666666663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0.16666666666666666</v>
      </c>
      <c r="M106" s="1">
        <f>COUNTIFS(Table2[Sub-Sector],Table3[[#This Row],[Sub-Sector]],Table2[% Away From Current Week High],"&lt;=0.05")/Table3[[#This Row],[Count]]</f>
        <v>0.66666666666666663</v>
      </c>
      <c r="N106" s="1">
        <f>COUNTIFS(Table2[Sub-Sector],Table3[[#This Row],[Sub-Sector]],Table2[% Away From Current Month Low],"&gt;=0.05")/Table3[[#This Row],[Count]]</f>
        <v>1</v>
      </c>
      <c r="O106" s="1">
        <f>COUNTIFS(Table2[Sub-Sector],Table3[[#This Row],[Sub-Sector]],Table2[% Away From Current Month High],"&lt;=0.05")/Table3[[#This Row],[Count]]</f>
        <v>0.5</v>
      </c>
      <c r="P106" s="1">
        <f>COUNTIFS(Table2[Sub-Sector],Table3[[#This Row],[Sub-Sector]],Table2[% Away From 52W High],"&lt;=10")/Table3[[#This Row],[Count]]</f>
        <v>0.33333333333333331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0.83333333333333337</v>
      </c>
      <c r="S106" s="1">
        <f>COUNTIFS(Table2[Sub-Sector],Table3[[#This Row],[Sub-Sector]],Table2[% Price above 50 EMA],"&gt;=0")/Table3[[#This Row],[Count]]</f>
        <v>0.83333333333333337</v>
      </c>
      <c r="T106" s="1">
        <f>COUNTIFS(Table2[Sub-Sector],Table3[[#This Row],[Sub-Sector]],Table2[% Price above 200 EMA],"&gt;=0")/Table3[[#This Row],[Count]]</f>
        <v>0.5</v>
      </c>
      <c r="U106" s="1">
        <f>COUNTIFS(Table2[Sub-Sector],Table3[[#This Row],[Sub-Sector]],Table2[Rate of Change - Zone],"Positive")/Table3[[#This Row],[Count]]</f>
        <v>1</v>
      </c>
      <c r="V106" s="1">
        <f>COUNTIFS(Table2[Sub-Sector],Table3[[#This Row],[Sub-Sector]],Table2[Sharpe Ratio],"&gt;=0.10")/Table3[[#This Row],[Count]]</f>
        <v>0</v>
      </c>
      <c r="W10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106" s="2">
        <f>_xlfn.RANK.AVG(Table3[[#This Row],[Score]],Table3[Score],1)</f>
        <v>104</v>
      </c>
      <c r="Y10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6" s="2">
        <f>_xlfn.RANK.AVG(Table3[[#This Row],[Score 2 ]],Table3[[Score 2 ]],1)</f>
        <v>104.5</v>
      </c>
    </row>
    <row r="107" spans="1:26" x14ac:dyDescent="0.3">
      <c r="A107" t="s">
        <v>65</v>
      </c>
      <c r="B107">
        <f>COUNTIFS(Table2[Sub-Sector],Table3[[#This Row],[Sub-Sector]])</f>
        <v>43</v>
      </c>
      <c r="C107" s="1">
        <f>COUNTIFS(Table2[Sub-Sector],Table3[[#This Row],[Sub-Sector]],Table2[Uptrend],"Uptrend")/Table3[[#This Row],[Count]]</f>
        <v>0.7441860465116279</v>
      </c>
      <c r="D107" s="1">
        <f>COUNTIFS(Table2[Sub-Sector],Table3[[#This Row],[Sub-Sector]],Table2[1W Return vs Nifty],"&gt;=5")/Table3[[#This Row],[Count]]</f>
        <v>2.3255813953488372E-2</v>
      </c>
      <c r="E107" s="1">
        <f>COUNTIFS(Table2[Sub-Sector],Table3[[#This Row],[Sub-Sector]],Table2[1M Return vs Nifty],"&gt;=5")/Table3[[#This Row],[Count]]</f>
        <v>0.23255813953488372</v>
      </c>
      <c r="F107" s="1">
        <f>COUNTIFS(Table2[Sub-Sector],Table3[[#This Row],[Sub-Sector]],Table2[6M Return vs Nifty],"&gt;=10")/Table3[[#This Row],[Count]]</f>
        <v>0.44186046511627908</v>
      </c>
      <c r="G107" s="1">
        <f>COUNTIFS(Table2[Sub-Sector],Table3[[#This Row],[Sub-Sector]],Table2[1Y Return vs Nifty],"&gt;=10")/Table3[[#This Row],[Count]]</f>
        <v>0.79069767441860461</v>
      </c>
      <c r="H107" s="1">
        <f>COUNTIFS(Table2[Sub-Sector],Table3[[#This Row],[Sub-Sector]],Table2[RSI Exponential â€“ 14D],"&gt;=50")/Table3[[#This Row],[Count]]</f>
        <v>0.41860465116279072</v>
      </c>
      <c r="I107" s="1">
        <f>COUNTIFS(Table2[Sub-Sector],Table3[[#This Row],[Sub-Sector]],Table2[Relative Volume],"&gt;=1")/Table3[[#This Row],[Count]]</f>
        <v>0.39534883720930231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9.3023255813953487E-2</v>
      </c>
      <c r="M107" s="1">
        <f>COUNTIFS(Table2[Sub-Sector],Table3[[#This Row],[Sub-Sector]],Table2[% Away From Current Week High],"&lt;=0.05")/Table3[[#This Row],[Count]]</f>
        <v>0.7441860465116279</v>
      </c>
      <c r="N107" s="1">
        <f>COUNTIFS(Table2[Sub-Sector],Table3[[#This Row],[Sub-Sector]],Table2[% Away From Current Month Low],"&gt;=0.05")/Table3[[#This Row],[Count]]</f>
        <v>0.95348837209302328</v>
      </c>
      <c r="O107" s="1">
        <f>COUNTIFS(Table2[Sub-Sector],Table3[[#This Row],[Sub-Sector]],Table2[% Away From Current Month High],"&lt;=0.05")/Table3[[#This Row],[Count]]</f>
        <v>0.58139534883720934</v>
      </c>
      <c r="P107" s="1">
        <f>COUNTIFS(Table2[Sub-Sector],Table3[[#This Row],[Sub-Sector]],Table2[% Away From 52W High],"&lt;=10")/Table3[[#This Row],[Count]]</f>
        <v>0.55813953488372092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0.69767441860465118</v>
      </c>
      <c r="S107" s="1">
        <f>COUNTIFS(Table2[Sub-Sector],Table3[[#This Row],[Sub-Sector]],Table2[% Price above 50 EMA],"&gt;=0")/Table3[[#This Row],[Count]]</f>
        <v>0.79069767441860461</v>
      </c>
      <c r="T107" s="1">
        <f>COUNTIFS(Table2[Sub-Sector],Table3[[#This Row],[Sub-Sector]],Table2[% Price above 200 EMA],"&gt;=0")/Table3[[#This Row],[Count]]</f>
        <v>0.93023255813953487</v>
      </c>
      <c r="U107" s="1">
        <f>COUNTIFS(Table2[Sub-Sector],Table3[[#This Row],[Sub-Sector]],Table2[Rate of Change - Zone],"Positive")/Table3[[#This Row],[Count]]</f>
        <v>0.90697674418604646</v>
      </c>
      <c r="V107" s="1">
        <f>COUNTIFS(Table2[Sub-Sector],Table3[[#This Row],[Sub-Sector]],Table2[Sharpe Ratio],"&gt;=0.10")/Table3[[#This Row],[Count]]</f>
        <v>2.3255813953488372E-2</v>
      </c>
      <c r="W10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107" s="2">
        <f>_xlfn.RANK.AVG(Table3[[#This Row],[Score]],Table3[Score],1)</f>
        <v>94.5</v>
      </c>
      <c r="Y10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7" s="2">
        <f>_xlfn.RANK.AVG(Table3[[#This Row],[Score 2 ]],Table3[[Score 2 ]],1)</f>
        <v>106</v>
      </c>
    </row>
    <row r="108" spans="1:26" x14ac:dyDescent="0.3">
      <c r="A108" t="s">
        <v>371</v>
      </c>
      <c r="B108">
        <f>COUNTIFS(Table2[Sub-Sector],Table3[[#This Row],[Sub-Sector]])</f>
        <v>10</v>
      </c>
      <c r="C108" s="1">
        <f>COUNTIFS(Table2[Sub-Sector],Table3[[#This Row],[Sub-Sector]],Table2[Uptrend],"Uptrend")/Table3[[#This Row],[Count]]</f>
        <v>0.7</v>
      </c>
      <c r="D108" s="1">
        <f>COUNTIFS(Table2[Sub-Sector],Table3[[#This Row],[Sub-Sector]],Table2[1W Return vs Nifty],"&gt;=5")/Table3[[#This Row],[Count]]</f>
        <v>0.1</v>
      </c>
      <c r="E108" s="1">
        <f>COUNTIFS(Table2[Sub-Sector],Table3[[#This Row],[Sub-Sector]],Table2[1M Return vs Nifty],"&gt;=5")/Table3[[#This Row],[Count]]</f>
        <v>0.4</v>
      </c>
      <c r="F108" s="1">
        <f>COUNTIFS(Table2[Sub-Sector],Table3[[#This Row],[Sub-Sector]],Table2[6M Return vs Nifty],"&gt;=10")/Table3[[#This Row],[Count]]</f>
        <v>0.5</v>
      </c>
      <c r="G108" s="1">
        <f>COUNTIFS(Table2[Sub-Sector],Table3[[#This Row],[Sub-Sector]],Table2[1Y Return vs Nifty],"&gt;=10")/Table3[[#This Row],[Count]]</f>
        <v>0.5</v>
      </c>
      <c r="H108" s="1">
        <f>COUNTIFS(Table2[Sub-Sector],Table3[[#This Row],[Sub-Sector]],Table2[RSI Exponential â€“ 14D],"&gt;=50")/Table3[[#This Row],[Count]]</f>
        <v>0.5</v>
      </c>
      <c r="I108" s="1">
        <f>COUNTIFS(Table2[Sub-Sector],Table3[[#This Row],[Sub-Sector]],Table2[Relative Volume],"&gt;=1")/Table3[[#This Row],[Count]]</f>
        <v>0.5</v>
      </c>
      <c r="J108" s="1">
        <f>COUNTIFS(Table2[Sub-Sector],Table3[[#This Row],[Sub-Sector]],Table2[% Away From Day Low],"&gt;=0.05")/Table3[[#This Row],[Count]]</f>
        <v>0.1</v>
      </c>
      <c r="K108" s="1">
        <f>COUNTIFS(Table2[Sub-Sector],Table3[[#This Row],[Sub-Sector]],Table2[% Away From Day High],"&lt;=0.05")/Table3[[#This Row],[Count]]</f>
        <v>0.9</v>
      </c>
      <c r="L108" s="1">
        <f>COUNTIFS(Table2[Sub-Sector],Table3[[#This Row],[Sub-Sector]],Table2[% Away From Current Week Low],"&gt;=0.05")/Table3[[#This Row],[Count]]</f>
        <v>0.3</v>
      </c>
      <c r="M108" s="1">
        <f>COUNTIFS(Table2[Sub-Sector],Table3[[#This Row],[Sub-Sector]],Table2[% Away From Current Week High],"&lt;=0.05")/Table3[[#This Row],[Count]]</f>
        <v>0.7</v>
      </c>
      <c r="N108" s="1">
        <f>COUNTIFS(Table2[Sub-Sector],Table3[[#This Row],[Sub-Sector]],Table2[% Away From Current Month Low],"&gt;=0.05")/Table3[[#This Row],[Count]]</f>
        <v>1</v>
      </c>
      <c r="O108" s="1">
        <f>COUNTIFS(Table2[Sub-Sector],Table3[[#This Row],[Sub-Sector]],Table2[% Away From Current Month High],"&lt;=0.05")/Table3[[#This Row],[Count]]</f>
        <v>0.5</v>
      </c>
      <c r="P108" s="1">
        <f>COUNTIFS(Table2[Sub-Sector],Table3[[#This Row],[Sub-Sector]],Table2[% Away From 52W High],"&lt;=10")/Table3[[#This Row],[Count]]</f>
        <v>0.5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0.8</v>
      </c>
      <c r="S108" s="1">
        <f>COUNTIFS(Table2[Sub-Sector],Table3[[#This Row],[Sub-Sector]],Table2[% Price above 50 EMA],"&gt;=0")/Table3[[#This Row],[Count]]</f>
        <v>0.8</v>
      </c>
      <c r="T108" s="1">
        <f>COUNTIFS(Table2[Sub-Sector],Table3[[#This Row],[Sub-Sector]],Table2[% Price above 200 EMA],"&gt;=0")/Table3[[#This Row],[Count]]</f>
        <v>0.8</v>
      </c>
      <c r="U108" s="1">
        <f>COUNTIFS(Table2[Sub-Sector],Table3[[#This Row],[Sub-Sector]],Table2[Rate of Change - Zone],"Positive")/Table3[[#This Row],[Count]]</f>
        <v>0.9</v>
      </c>
      <c r="V108" s="1">
        <f>COUNTIFS(Table2[Sub-Sector],Table3[[#This Row],[Sub-Sector]],Table2[Sharpe Ratio],"&gt;=0.10")/Table3[[#This Row],[Count]]</f>
        <v>0</v>
      </c>
      <c r="W10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108" s="2">
        <f>_xlfn.RANK.AVG(Table3[[#This Row],[Score]],Table3[Score],1)</f>
        <v>86</v>
      </c>
      <c r="Y10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8" s="2">
        <f>_xlfn.RANK.AVG(Table3[[#This Row],[Score 2 ]],Table3[[Score 2 ]],1)</f>
        <v>107</v>
      </c>
    </row>
    <row r="109" spans="1:26" x14ac:dyDescent="0.3">
      <c r="A109" t="s">
        <v>101</v>
      </c>
      <c r="B109">
        <f>COUNTIFS(Table2[Sub-Sector],Table3[[#This Row],[Sub-Sector]])</f>
        <v>19</v>
      </c>
      <c r="C109" s="1">
        <f>COUNTIFS(Table2[Sub-Sector],Table3[[#This Row],[Sub-Sector]],Table2[Uptrend],"Uptrend")/Table3[[#This Row],[Count]]</f>
        <v>0.57894736842105265</v>
      </c>
      <c r="D109" s="1">
        <f>COUNTIFS(Table2[Sub-Sector],Table3[[#This Row],[Sub-Sector]],Table2[1W Return vs Nifty],"&gt;=5")/Table3[[#This Row],[Count]]</f>
        <v>0.10526315789473684</v>
      </c>
      <c r="E109" s="1">
        <f>COUNTIFS(Table2[Sub-Sector],Table3[[#This Row],[Sub-Sector]],Table2[1M Return vs Nifty],"&gt;=5")/Table3[[#This Row],[Count]]</f>
        <v>0.42105263157894735</v>
      </c>
      <c r="F109" s="1">
        <f>COUNTIFS(Table2[Sub-Sector],Table3[[#This Row],[Sub-Sector]],Table2[6M Return vs Nifty],"&gt;=10")/Table3[[#This Row],[Count]]</f>
        <v>0.15789473684210525</v>
      </c>
      <c r="G109" s="1">
        <f>COUNTIFS(Table2[Sub-Sector],Table3[[#This Row],[Sub-Sector]],Table2[1Y Return vs Nifty],"&gt;=10")/Table3[[#This Row],[Count]]</f>
        <v>0.31578947368421051</v>
      </c>
      <c r="H109" s="1">
        <f>COUNTIFS(Table2[Sub-Sector],Table3[[#This Row],[Sub-Sector]],Table2[RSI Exponential â€“ 14D],"&gt;=50")/Table3[[#This Row],[Count]]</f>
        <v>0.52631578947368418</v>
      </c>
      <c r="I109" s="1">
        <f>COUNTIFS(Table2[Sub-Sector],Table3[[#This Row],[Sub-Sector]],Table2[Relative Volume],"&gt;=1")/Table3[[#This Row],[Count]]</f>
        <v>0.78947368421052633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0.10526315789473684</v>
      </c>
      <c r="M109" s="1">
        <f>COUNTIFS(Table2[Sub-Sector],Table3[[#This Row],[Sub-Sector]],Table2[% Away From Current Week High],"&lt;=0.05")/Table3[[#This Row],[Count]]</f>
        <v>0.84210526315789469</v>
      </c>
      <c r="N109" s="1">
        <f>COUNTIFS(Table2[Sub-Sector],Table3[[#This Row],[Sub-Sector]],Table2[% Away From Current Month Low],"&gt;=0.05")/Table3[[#This Row],[Count]]</f>
        <v>0.94736842105263153</v>
      </c>
      <c r="O109" s="1">
        <f>COUNTIFS(Table2[Sub-Sector],Table3[[#This Row],[Sub-Sector]],Table2[% Away From Current Month High],"&lt;=0.05")/Table3[[#This Row],[Count]]</f>
        <v>0.68421052631578949</v>
      </c>
      <c r="P109" s="1">
        <f>COUNTIFS(Table2[Sub-Sector],Table3[[#This Row],[Sub-Sector]],Table2[% Away From 52W High],"&lt;=10")/Table3[[#This Row],[Count]]</f>
        <v>0.26315789473684209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0.89473684210526316</v>
      </c>
      <c r="S109" s="1">
        <f>COUNTIFS(Table2[Sub-Sector],Table3[[#This Row],[Sub-Sector]],Table2[% Price above 50 EMA],"&gt;=0")/Table3[[#This Row],[Count]]</f>
        <v>0.89473684210526316</v>
      </c>
      <c r="T109" s="1">
        <f>COUNTIFS(Table2[Sub-Sector],Table3[[#This Row],[Sub-Sector]],Table2[% Price above 200 EMA],"&gt;=0")/Table3[[#This Row],[Count]]</f>
        <v>0.84210526315789469</v>
      </c>
      <c r="U109" s="1">
        <f>COUNTIFS(Table2[Sub-Sector],Table3[[#This Row],[Sub-Sector]],Table2[Rate of Change - Zone],"Positive")/Table3[[#This Row],[Count]]</f>
        <v>0.94736842105263153</v>
      </c>
      <c r="V109" s="1">
        <f>COUNTIFS(Table2[Sub-Sector],Table3[[#This Row],[Sub-Sector]],Table2[Sharpe Ratio],"&gt;=0.10")/Table3[[#This Row],[Count]]</f>
        <v>0</v>
      </c>
      <c r="W10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109" s="2">
        <f>_xlfn.RANK.AVG(Table3[[#This Row],[Score]],Table3[Score],1)</f>
        <v>94.5</v>
      </c>
      <c r="Y10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09" s="2">
        <f>_xlfn.RANK.AVG(Table3[[#This Row],[Score 2 ]],Table3[[Score 2 ]],1)</f>
        <v>108</v>
      </c>
    </row>
    <row r="110" spans="1:26" x14ac:dyDescent="0.3">
      <c r="A110" t="s">
        <v>376</v>
      </c>
      <c r="B110">
        <f>COUNTIFS(Table2[Sub-Sector],Table3[[#This Row],[Sub-Sector]])</f>
        <v>6</v>
      </c>
      <c r="C110" s="1">
        <f>COUNTIFS(Table2[Sub-Sector],Table3[[#This Row],[Sub-Sector]],Table2[Uptrend],"Uptrend")/Table3[[#This Row],[Count]]</f>
        <v>0.33333333333333331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0.33333333333333331</v>
      </c>
      <c r="F110" s="1">
        <f>COUNTIFS(Table2[Sub-Sector],Table3[[#This Row],[Sub-Sector]],Table2[6M Return vs Nifty],"&gt;=10")/Table3[[#This Row],[Count]]</f>
        <v>0.16666666666666666</v>
      </c>
      <c r="G110" s="1">
        <f>COUNTIFS(Table2[Sub-Sector],Table3[[#This Row],[Sub-Sector]],Table2[1Y Return vs Nifty],"&gt;=10")/Table3[[#This Row],[Count]]</f>
        <v>0.33333333333333331</v>
      </c>
      <c r="H110" s="1">
        <f>COUNTIFS(Table2[Sub-Sector],Table3[[#This Row],[Sub-Sector]],Table2[RSI Exponential â€“ 14D],"&gt;=50")/Table3[[#This Row],[Count]]</f>
        <v>0.66666666666666663</v>
      </c>
      <c r="I110" s="1">
        <f>COUNTIFS(Table2[Sub-Sector],Table3[[#This Row],[Sub-Sector]],Table2[Relative Volume],"&gt;=1")/Table3[[#This Row],[Count]]</f>
        <v>0.33333333333333331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0.16666666666666666</v>
      </c>
      <c r="M110" s="1">
        <f>COUNTIFS(Table2[Sub-Sector],Table3[[#This Row],[Sub-Sector]],Table2[% Away From Current Week High],"&lt;=0.05")/Table3[[#This Row],[Count]]</f>
        <v>0.83333333333333337</v>
      </c>
      <c r="N110" s="1">
        <f>COUNTIFS(Table2[Sub-Sector],Table3[[#This Row],[Sub-Sector]],Table2[% Away From Current Month Low],"&gt;=0.05")/Table3[[#This Row],[Count]]</f>
        <v>1</v>
      </c>
      <c r="O110" s="1">
        <f>COUNTIFS(Table2[Sub-Sector],Table3[[#This Row],[Sub-Sector]],Table2[% Away From Current Month High],"&lt;=0.05")/Table3[[#This Row],[Count]]</f>
        <v>0.66666666666666663</v>
      </c>
      <c r="P110" s="1">
        <f>COUNTIFS(Table2[Sub-Sector],Table3[[#This Row],[Sub-Sector]],Table2[% Away From 52W High],"&lt;=10")/Table3[[#This Row],[Count]]</f>
        <v>0.33333333333333331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0.66666666666666663</v>
      </c>
      <c r="S110" s="1">
        <f>COUNTIFS(Table2[Sub-Sector],Table3[[#This Row],[Sub-Sector]],Table2[% Price above 50 EMA],"&gt;=0")/Table3[[#This Row],[Count]]</f>
        <v>0.66666666666666663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1</v>
      </c>
      <c r="V110" s="1">
        <f>COUNTIFS(Table2[Sub-Sector],Table3[[#This Row],[Sub-Sector]],Table2[Sharpe Ratio],"&gt;=0.10")/Table3[[#This Row],[Count]]</f>
        <v>0.16666666666666666</v>
      </c>
      <c r="W11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593.5</v>
      </c>
      <c r="X110" s="2">
        <f>_xlfn.RANK.AVG(Table3[[#This Row],[Score]],Table3[Score],1)</f>
        <v>109</v>
      </c>
      <c r="Y11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340.5</v>
      </c>
      <c r="Z110" s="2">
        <f>_xlfn.RANK.AVG(Table3[[#This Row],[Score 2 ]],Table3[[Score 2 ]],1)</f>
        <v>109</v>
      </c>
    </row>
    <row r="111" spans="1:26" x14ac:dyDescent="0.3">
      <c r="A111" t="s">
        <v>235</v>
      </c>
      <c r="B111">
        <f>COUNTIFS(Table2[Sub-Sector],Table3[[#This Row],[Sub-Sector]])</f>
        <v>3</v>
      </c>
      <c r="C111" s="1">
        <f>COUNTIFS(Table2[Sub-Sector],Table3[[#This Row],[Sub-Sector]],Table2[Uptrend],"Uptrend")/Table3[[#This Row],[Count]]</f>
        <v>0.33333333333333331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0.33333333333333331</v>
      </c>
      <c r="G111" s="1">
        <f>COUNTIFS(Table2[Sub-Sector],Table3[[#This Row],[Sub-Sector]],Table2[1Y Return vs Nifty],"&gt;=10")/Table3[[#This Row],[Count]]</f>
        <v>0.33333333333333331</v>
      </c>
      <c r="H111" s="1">
        <f>COUNTIFS(Table2[Sub-Sector],Table3[[#This Row],[Sub-Sector]],Table2[RSI Exponential â€“ 14D],"&gt;=50")/Table3[[#This Row],[Count]]</f>
        <v>0.33333333333333331</v>
      </c>
      <c r="I111" s="1">
        <f>COUNTIFS(Table2[Sub-Sector],Table3[[#This Row],[Sub-Sector]],Table2[Relative Volume],"&gt;=1")/Table3[[#This Row],[Count]]</f>
        <v>0.66666666666666663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0.33333333333333331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1</v>
      </c>
      <c r="O111" s="1">
        <f>COUNTIFS(Table2[Sub-Sector],Table3[[#This Row],[Sub-Sector]],Table2[% Away From Current Month High],"&lt;=0.05")/Table3[[#This Row],[Count]]</f>
        <v>0.66666666666666663</v>
      </c>
      <c r="P111" s="1">
        <f>COUNTIFS(Table2[Sub-Sector],Table3[[#This Row],[Sub-Sector]],Table2[% Away From 52W High],"&lt;=10")/Table3[[#This Row],[Count]]</f>
        <v>0.33333333333333331</v>
      </c>
      <c r="Q111" s="1">
        <f>COUNTIFS(Table2[Sub-Sector],Table3[[#This Row],[Sub-Sector]],Table2[% Away From 52W Low],"&gt;=10")/Table3[[#This Row],[Count]]</f>
        <v>0.66666666666666663</v>
      </c>
      <c r="R111" s="1">
        <f>COUNTIFS(Table2[Sub-Sector],Table3[[#This Row],[Sub-Sector]],Table2[% Price above 20 EMA],"&gt;=0")/Table3[[#This Row],[Count]]</f>
        <v>0.66666666666666663</v>
      </c>
      <c r="S111" s="1">
        <f>COUNTIFS(Table2[Sub-Sector],Table3[[#This Row],[Sub-Sector]],Table2[% Price above 50 EMA],"&gt;=0")/Table3[[#This Row],[Count]]</f>
        <v>0.66666666666666663</v>
      </c>
      <c r="T111" s="1">
        <f>COUNTIFS(Table2[Sub-Sector],Table3[[#This Row],[Sub-Sector]],Table2[% Price above 200 EMA],"&gt;=0")/Table3[[#This Row],[Count]]</f>
        <v>0.66666666666666663</v>
      </c>
      <c r="U111" s="1">
        <f>COUNTIFS(Table2[Sub-Sector],Table3[[#This Row],[Sub-Sector]],Table2[Rate of Change - Zone],"Positive")/Table3[[#This Row],[Count]]</f>
        <v>0.66666666666666663</v>
      </c>
      <c r="V111" s="1">
        <f>COUNTIFS(Table2[Sub-Sector],Table3[[#This Row],[Sub-Sector]],Table2[Sharpe Ratio],"&gt;=0.10")/Table3[[#This Row],[Count]]</f>
        <v>0</v>
      </c>
      <c r="W11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649.5</v>
      </c>
      <c r="X111" s="2">
        <f>_xlfn.RANK.AVG(Table3[[#This Row],[Score]],Table3[Score],1)</f>
        <v>116</v>
      </c>
      <c r="Y11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11" s="2">
        <f>_xlfn.RANK.AVG(Table3[[#This Row],[Score 2 ]],Table3[[Score 2 ]],1)</f>
        <v>110</v>
      </c>
    </row>
    <row r="112" spans="1:26" x14ac:dyDescent="0.3">
      <c r="A112" t="s">
        <v>159</v>
      </c>
      <c r="B112">
        <f>COUNTIFS(Table2[Sub-Sector],Table3[[#This Row],[Sub-Sector]])</f>
        <v>8</v>
      </c>
      <c r="C112" s="1">
        <f>COUNTIFS(Table2[Sub-Sector],Table3[[#This Row],[Sub-Sector]],Table2[Uptrend],"Uptrend")/Table3[[#This Row],[Count]]</f>
        <v>0.75</v>
      </c>
      <c r="D112" s="1">
        <f>COUNTIFS(Table2[Sub-Sector],Table3[[#This Row],[Sub-Sector]],Table2[1W Return vs Nifty],"&gt;=5")/Table3[[#This Row],[Count]]</f>
        <v>0.125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0.5</v>
      </c>
      <c r="G112" s="1">
        <f>COUNTIFS(Table2[Sub-Sector],Table3[[#This Row],[Sub-Sector]],Table2[1Y Return vs Nifty],"&gt;=10")/Table3[[#This Row],[Count]]</f>
        <v>0.625</v>
      </c>
      <c r="H112" s="1">
        <f>COUNTIFS(Table2[Sub-Sector],Table3[[#This Row],[Sub-Sector]],Table2[RSI Exponential â€“ 14D],"&gt;=50")/Table3[[#This Row],[Count]]</f>
        <v>0.5</v>
      </c>
      <c r="I112" s="1">
        <f>COUNTIFS(Table2[Sub-Sector],Table3[[#This Row],[Sub-Sector]],Table2[Relative Volume],"&gt;=1")/Table3[[#This Row],[Count]]</f>
        <v>0.125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0.875</v>
      </c>
      <c r="L112" s="1">
        <f>COUNTIFS(Table2[Sub-Sector],Table3[[#This Row],[Sub-Sector]],Table2[% Away From Current Week Low],"&gt;=0.05")/Table3[[#This Row],[Count]]</f>
        <v>0.25</v>
      </c>
      <c r="M112" s="1">
        <f>COUNTIFS(Table2[Sub-Sector],Table3[[#This Row],[Sub-Sector]],Table2[% Away From Current Week High],"&lt;=0.05")/Table3[[#This Row],[Count]]</f>
        <v>0.75</v>
      </c>
      <c r="N112" s="1">
        <f>COUNTIFS(Table2[Sub-Sector],Table3[[#This Row],[Sub-Sector]],Table2[% Away From Current Month Low],"&gt;=0.05")/Table3[[#This Row],[Count]]</f>
        <v>0.875</v>
      </c>
      <c r="O112" s="1">
        <f>COUNTIFS(Table2[Sub-Sector],Table3[[#This Row],[Sub-Sector]],Table2[% Away From Current Month High],"&lt;=0.05")/Table3[[#This Row],[Count]]</f>
        <v>0.375</v>
      </c>
      <c r="P112" s="1">
        <f>COUNTIFS(Table2[Sub-Sector],Table3[[#This Row],[Sub-Sector]],Table2[% Away From 52W High],"&lt;=10")/Table3[[#This Row],[Count]]</f>
        <v>0.375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0.75</v>
      </c>
      <c r="S112" s="1">
        <f>COUNTIFS(Table2[Sub-Sector],Table3[[#This Row],[Sub-Sector]],Table2[% Price above 50 EMA],"&gt;=0")/Table3[[#This Row],[Count]]</f>
        <v>0.75</v>
      </c>
      <c r="T112" s="1">
        <f>COUNTIFS(Table2[Sub-Sector],Table3[[#This Row],[Sub-Sector]],Table2[% Price above 200 EMA],"&gt;=0")/Table3[[#This Row],[Count]]</f>
        <v>0.875</v>
      </c>
      <c r="U112" s="1">
        <f>COUNTIFS(Table2[Sub-Sector],Table3[[#This Row],[Sub-Sector]],Table2[Rate of Change - Zone],"Positive")/Table3[[#This Row],[Count]]</f>
        <v>0.875</v>
      </c>
      <c r="V112" s="1">
        <f>COUNTIFS(Table2[Sub-Sector],Table3[[#This Row],[Sub-Sector]],Table2[Sharpe Ratio],"&gt;=0.10")/Table3[[#This Row],[Count]]</f>
        <v>0.125</v>
      </c>
      <c r="W11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</v>
      </c>
      <c r="X112" s="2">
        <f>_xlfn.RANK.AVG(Table3[[#This Row],[Score]],Table3[Score],1)</f>
        <v>106</v>
      </c>
      <c r="Y11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</v>
      </c>
      <c r="Z112" s="2">
        <f>_xlfn.RANK.AVG(Table3[[#This Row],[Score 2 ]],Table3[[Score 2 ]],1)</f>
        <v>111</v>
      </c>
    </row>
    <row r="113" spans="1:26" x14ac:dyDescent="0.3">
      <c r="A113" t="s">
        <v>49</v>
      </c>
      <c r="B113">
        <f>COUNTIFS(Table2[Sub-Sector],Table3[[#This Row],[Sub-Sector]])</f>
        <v>17</v>
      </c>
      <c r="C113" s="1">
        <f>COUNTIFS(Table2[Sub-Sector],Table3[[#This Row],[Sub-Sector]],Table2[Uptrend],"Uptrend")/Table3[[#This Row],[Count]]</f>
        <v>0.58823529411764708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0.29411764705882354</v>
      </c>
      <c r="F113" s="1">
        <f>COUNTIFS(Table2[Sub-Sector],Table3[[#This Row],[Sub-Sector]],Table2[6M Return vs Nifty],"&gt;=10")/Table3[[#This Row],[Count]]</f>
        <v>0.29411764705882354</v>
      </c>
      <c r="G113" s="1">
        <f>COUNTIFS(Table2[Sub-Sector],Table3[[#This Row],[Sub-Sector]],Table2[1Y Return vs Nifty],"&gt;=10")/Table3[[#This Row],[Count]]</f>
        <v>0.41176470588235292</v>
      </c>
      <c r="H113" s="1">
        <f>COUNTIFS(Table2[Sub-Sector],Table3[[#This Row],[Sub-Sector]],Table2[RSI Exponential â€“ 14D],"&gt;=50")/Table3[[#This Row],[Count]]</f>
        <v>0.29411764705882354</v>
      </c>
      <c r="I113" s="1">
        <f>COUNTIFS(Table2[Sub-Sector],Table3[[#This Row],[Sub-Sector]],Table2[Relative Volume],"&gt;=1")/Table3[[#This Row],[Count]]</f>
        <v>0.52941176470588236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0.11764705882352941</v>
      </c>
      <c r="M113" s="1">
        <f>COUNTIFS(Table2[Sub-Sector],Table3[[#This Row],[Sub-Sector]],Table2[% Away From Current Week High],"&lt;=0.05")/Table3[[#This Row],[Count]]</f>
        <v>0.76470588235294112</v>
      </c>
      <c r="N113" s="1">
        <f>COUNTIFS(Table2[Sub-Sector],Table3[[#This Row],[Sub-Sector]],Table2[% Away From Current Month Low],"&gt;=0.05")/Table3[[#This Row],[Count]]</f>
        <v>1</v>
      </c>
      <c r="O113" s="1">
        <f>COUNTIFS(Table2[Sub-Sector],Table3[[#This Row],[Sub-Sector]],Table2[% Away From Current Month High],"&lt;=0.05")/Table3[[#This Row],[Count]]</f>
        <v>0.58823529411764708</v>
      </c>
      <c r="P113" s="1">
        <f>COUNTIFS(Table2[Sub-Sector],Table3[[#This Row],[Sub-Sector]],Table2[% Away From 52W High],"&lt;=10")/Table3[[#This Row],[Count]]</f>
        <v>0.47058823529411764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0.76470588235294112</v>
      </c>
      <c r="S113" s="1">
        <f>COUNTIFS(Table2[Sub-Sector],Table3[[#This Row],[Sub-Sector]],Table2[% Price above 50 EMA],"&gt;=0")/Table3[[#This Row],[Count]]</f>
        <v>0.82352941176470584</v>
      </c>
      <c r="T113" s="1">
        <f>COUNTIFS(Table2[Sub-Sector],Table3[[#This Row],[Sub-Sector]],Table2[% Price above 200 EMA],"&gt;=0")/Table3[[#This Row],[Count]]</f>
        <v>0.82352941176470584</v>
      </c>
      <c r="U113" s="1">
        <f>COUNTIFS(Table2[Sub-Sector],Table3[[#This Row],[Sub-Sector]],Table2[Rate of Change - Zone],"Positive")/Table3[[#This Row],[Count]]</f>
        <v>0.94117647058823528</v>
      </c>
      <c r="V113" s="1">
        <f>COUNTIFS(Table2[Sub-Sector],Table3[[#This Row],[Sub-Sector]],Table2[Sharpe Ratio],"&gt;=0.10")/Table3[[#This Row],[Count]]</f>
        <v>5.8823529411764705E-2</v>
      </c>
      <c r="W113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591.5</v>
      </c>
      <c r="X113" s="2">
        <f>_xlfn.RANK.AVG(Table3[[#This Row],[Score]],Table3[Score],1)</f>
        <v>108</v>
      </c>
      <c r="Y113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3" s="2">
        <f>_xlfn.RANK.AVG(Table3[[#This Row],[Score 2 ]],Table3[[Score 2 ]],1)</f>
        <v>112.5</v>
      </c>
    </row>
    <row r="114" spans="1:26" x14ac:dyDescent="0.3">
      <c r="A114" t="s">
        <v>188</v>
      </c>
      <c r="B114">
        <f>COUNTIFS(Table2[Sub-Sector],Table3[[#This Row],[Sub-Sector]])</f>
        <v>8</v>
      </c>
      <c r="C114" s="1">
        <f>COUNTIFS(Table2[Sub-Sector],Table3[[#This Row],[Sub-Sector]],Table2[Uptrend],"Uptrend")/Table3[[#This Row],[Count]]</f>
        <v>0.875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0.25</v>
      </c>
      <c r="F114" s="1">
        <f>COUNTIFS(Table2[Sub-Sector],Table3[[#This Row],[Sub-Sector]],Table2[6M Return vs Nifty],"&gt;=10")/Table3[[#This Row],[Count]]</f>
        <v>0.5</v>
      </c>
      <c r="G114" s="1">
        <f>COUNTIFS(Table2[Sub-Sector],Table3[[#This Row],[Sub-Sector]],Table2[1Y Return vs Nifty],"&gt;=10")/Table3[[#This Row],[Count]]</f>
        <v>0.5</v>
      </c>
      <c r="H114" s="1">
        <f>COUNTIFS(Table2[Sub-Sector],Table3[[#This Row],[Sub-Sector]],Table2[RSI Exponential â€“ 14D],"&gt;=50")/Table3[[#This Row],[Count]]</f>
        <v>0.625</v>
      </c>
      <c r="I114" s="1">
        <f>COUNTIFS(Table2[Sub-Sector],Table3[[#This Row],[Sub-Sector]],Table2[Relative Volume],"&gt;=1")/Table3[[#This Row],[Count]]</f>
        <v>0.375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0.75</v>
      </c>
      <c r="N114" s="1">
        <f>COUNTIFS(Table2[Sub-Sector],Table3[[#This Row],[Sub-Sector]],Table2[% Away From Current Month Low],"&gt;=0.05")/Table3[[#This Row],[Count]]</f>
        <v>0.75</v>
      </c>
      <c r="O114" s="1">
        <f>COUNTIFS(Table2[Sub-Sector],Table3[[#This Row],[Sub-Sector]],Table2[% Away From Current Month High],"&lt;=0.05")/Table3[[#This Row],[Count]]</f>
        <v>0.125</v>
      </c>
      <c r="P114" s="1">
        <f>COUNTIFS(Table2[Sub-Sector],Table3[[#This Row],[Sub-Sector]],Table2[% Away From 52W High],"&lt;=10")/Table3[[#This Row],[Count]]</f>
        <v>0.875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0.5</v>
      </c>
      <c r="S114" s="1">
        <f>COUNTIFS(Table2[Sub-Sector],Table3[[#This Row],[Sub-Sector]],Table2[% Price above 50 EMA],"&gt;=0")/Table3[[#This Row],[Count]]</f>
        <v>0.875</v>
      </c>
      <c r="T114" s="1">
        <f>COUNTIFS(Table2[Sub-Sector],Table3[[#This Row],[Sub-Sector]],Table2[% Price above 200 EMA],"&gt;=0")/Table3[[#This Row],[Count]]</f>
        <v>0.875</v>
      </c>
      <c r="U114" s="1">
        <f>COUNTIFS(Table2[Sub-Sector],Table3[[#This Row],[Sub-Sector]],Table2[Rate of Change - Zone],"Positive")/Table3[[#This Row],[Count]]</f>
        <v>0.875</v>
      </c>
      <c r="V114" s="1">
        <f>COUNTIFS(Table2[Sub-Sector],Table3[[#This Row],[Sub-Sector]],Table2[Sharpe Ratio],"&gt;=0.10")/Table3[[#This Row],[Count]]</f>
        <v>0</v>
      </c>
      <c r="W114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114" s="2">
        <f>_xlfn.RANK.AVG(Table3[[#This Row],[Score]],Table3[Score],1)</f>
        <v>105</v>
      </c>
      <c r="Y114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4" s="2">
        <f>_xlfn.RANK.AVG(Table3[[#This Row],[Score 2 ]],Table3[[Score 2 ]],1)</f>
        <v>112.5</v>
      </c>
    </row>
    <row r="115" spans="1:26" x14ac:dyDescent="0.3">
      <c r="A115" t="s">
        <v>573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0.5</v>
      </c>
      <c r="D115" s="1">
        <f>COUNTIFS(Table2[Sub-Sector],Table3[[#This Row],[Sub-Sector]],Table2[1W Return vs Nifty],"&gt;=5")/Table3[[#This Row],[Count]]</f>
        <v>0.5</v>
      </c>
      <c r="E115" s="1">
        <f>COUNTIFS(Table2[Sub-Sector],Table3[[#This Row],[Sub-Sector]],Table2[1M Return vs Nifty],"&gt;=5")/Table3[[#This Row],[Count]]</f>
        <v>0.5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0.5</v>
      </c>
      <c r="I115" s="1">
        <f>COUNTIFS(Table2[Sub-Sector],Table3[[#This Row],[Sub-Sector]],Table2[Relative Volume],"&gt;=1")/Table3[[#This Row],[Count]]</f>
        <v>0.5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0.5</v>
      </c>
      <c r="M115" s="1">
        <f>COUNTIFS(Table2[Sub-Sector],Table3[[#This Row],[Sub-Sector]],Table2[% Away From Current Week High],"&lt;=0.05")/Table3[[#This Row],[Count]]</f>
        <v>0.5</v>
      </c>
      <c r="N115" s="1">
        <f>COUNTIFS(Table2[Sub-Sector],Table3[[#This Row],[Sub-Sector]],Table2[% Away From Current Month Low],"&gt;=0.05")/Table3[[#This Row],[Count]]</f>
        <v>1</v>
      </c>
      <c r="O115" s="1">
        <f>COUNTIFS(Table2[Sub-Sector],Table3[[#This Row],[Sub-Sector]],Table2[% Away From Current Month High],"&lt;=0.05")/Table3[[#This Row],[Count]]</f>
        <v>0.5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1</v>
      </c>
      <c r="S115" s="1">
        <f>COUNTIFS(Table2[Sub-Sector],Table3[[#This Row],[Sub-Sector]],Table2[% Price above 50 EMA],"&gt;=0")/Table3[[#This Row],[Count]]</f>
        <v>1</v>
      </c>
      <c r="T115" s="1">
        <f>COUNTIFS(Table2[Sub-Sector],Table3[[#This Row],[Sub-Sector]],Table2[% Price above 200 EMA],"&gt;=0")/Table3[[#This Row],[Count]]</f>
        <v>0.5</v>
      </c>
      <c r="U115" s="1">
        <f>COUNTIFS(Table2[Sub-Sector],Table3[[#This Row],[Sub-Sector]],Table2[Rate of Change - Zone],"Positive")/Table3[[#This Row],[Count]]</f>
        <v>1</v>
      </c>
      <c r="V115" s="1">
        <f>COUNTIFS(Table2[Sub-Sector],Table3[[#This Row],[Sub-Sector]],Table2[Sharpe Ratio],"&gt;=0.10")/Table3[[#This Row],[Count]]</f>
        <v>0.5</v>
      </c>
      <c r="W115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496.5</v>
      </c>
      <c r="X115" s="2">
        <f>_xlfn.RANK.AVG(Table3[[#This Row],[Score]],Table3[Score],1)</f>
        <v>85</v>
      </c>
      <c r="Y115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5" s="2">
        <f>_xlfn.RANK.AVG(Table3[[#This Row],[Score 2 ]],Table3[[Score 2 ]],1)</f>
        <v>114.5</v>
      </c>
    </row>
    <row r="116" spans="1:26" x14ac:dyDescent="0.3">
      <c r="A116" t="s">
        <v>1408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0.5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0.5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0.5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0.5</v>
      </c>
      <c r="S116" s="1">
        <f>COUNTIFS(Table2[Sub-Sector],Table3[[#This Row],[Sub-Sector]],Table2[% Price above 50 EMA],"&gt;=0")/Table3[[#This Row],[Count]]</f>
        <v>0.5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1</v>
      </c>
      <c r="V116" s="1">
        <f>COUNTIFS(Table2[Sub-Sector],Table3[[#This Row],[Sub-Sector]],Table2[Sharpe Ratio],"&gt;=0.10")/Table3[[#This Row],[Count]]</f>
        <v>0</v>
      </c>
      <c r="W116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664.5</v>
      </c>
      <c r="X116" s="2">
        <f>_xlfn.RANK.AVG(Table3[[#This Row],[Score]],Table3[Score],1)</f>
        <v>117</v>
      </c>
      <c r="Y116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6" s="2">
        <f>_xlfn.RANK.AVG(Table3[[#This Row],[Score 2 ]],Table3[[Score 2 ]],1)</f>
        <v>114.5</v>
      </c>
    </row>
    <row r="117" spans="1:26" x14ac:dyDescent="0.3">
      <c r="A117" t="s">
        <v>283</v>
      </c>
      <c r="B117">
        <f>COUNTIFS(Table2[Sub-Sector],Table3[[#This Row],[Sub-Sector]])</f>
        <v>13</v>
      </c>
      <c r="C117" s="1">
        <f>COUNTIFS(Table2[Sub-Sector],Table3[[#This Row],[Sub-Sector]],Table2[Uptrend],"Uptrend")/Table3[[#This Row],[Count]]</f>
        <v>0.53846153846153844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7.6923076923076927E-2</v>
      </c>
      <c r="F117" s="1">
        <f>COUNTIFS(Table2[Sub-Sector],Table3[[#This Row],[Sub-Sector]],Table2[6M Return vs Nifty],"&gt;=10")/Table3[[#This Row],[Count]]</f>
        <v>0.23076923076923078</v>
      </c>
      <c r="G117" s="1">
        <f>COUNTIFS(Table2[Sub-Sector],Table3[[#This Row],[Sub-Sector]],Table2[1Y Return vs Nifty],"&gt;=10")/Table3[[#This Row],[Count]]</f>
        <v>0.30769230769230771</v>
      </c>
      <c r="H117" s="1">
        <f>COUNTIFS(Table2[Sub-Sector],Table3[[#This Row],[Sub-Sector]],Table2[RSI Exponential â€“ 14D],"&gt;=50")/Table3[[#This Row],[Count]]</f>
        <v>0.46153846153846156</v>
      </c>
      <c r="I117" s="1">
        <f>COUNTIFS(Table2[Sub-Sector],Table3[[#This Row],[Sub-Sector]],Table2[Relative Volume],"&gt;=1")/Table3[[#This Row],[Count]]</f>
        <v>0.53846153846153844</v>
      </c>
      <c r="J117" s="1">
        <f>COUNTIFS(Table2[Sub-Sector],Table3[[#This Row],[Sub-Sector]],Table2[% Away From Day Low],"&gt;=0.05")/Table3[[#This Row],[Count]]</f>
        <v>7.6923076923076927E-2</v>
      </c>
      <c r="K117" s="1">
        <f>COUNTIFS(Table2[Sub-Sector],Table3[[#This Row],[Sub-Sector]],Table2[% Away From Day High],"&lt;=0.05")/Table3[[#This Row],[Count]]</f>
        <v>0.92307692307692313</v>
      </c>
      <c r="L117" s="1">
        <f>COUNTIFS(Table2[Sub-Sector],Table3[[#This Row],[Sub-Sector]],Table2[% Away From Current Week Low],"&gt;=0.05")/Table3[[#This Row],[Count]]</f>
        <v>0.15384615384615385</v>
      </c>
      <c r="M117" s="1">
        <f>COUNTIFS(Table2[Sub-Sector],Table3[[#This Row],[Sub-Sector]],Table2[% Away From Current Week High],"&lt;=0.05")/Table3[[#This Row],[Count]]</f>
        <v>0.76923076923076927</v>
      </c>
      <c r="N117" s="1">
        <f>COUNTIFS(Table2[Sub-Sector],Table3[[#This Row],[Sub-Sector]],Table2[% Away From Current Month Low],"&gt;=0.05")/Table3[[#This Row],[Count]]</f>
        <v>0.92307692307692313</v>
      </c>
      <c r="O117" s="1">
        <f>COUNTIFS(Table2[Sub-Sector],Table3[[#This Row],[Sub-Sector]],Table2[% Away From Current Month High],"&lt;=0.05")/Table3[[#This Row],[Count]]</f>
        <v>0.53846153846153844</v>
      </c>
      <c r="P117" s="1">
        <f>COUNTIFS(Table2[Sub-Sector],Table3[[#This Row],[Sub-Sector]],Table2[% Away From 52W High],"&lt;=10")/Table3[[#This Row],[Count]]</f>
        <v>0.30769230769230771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0.53846153846153844</v>
      </c>
      <c r="S117" s="1">
        <f>COUNTIFS(Table2[Sub-Sector],Table3[[#This Row],[Sub-Sector]],Table2[% Price above 50 EMA],"&gt;=0")/Table3[[#This Row],[Count]]</f>
        <v>0.69230769230769229</v>
      </c>
      <c r="T117" s="1">
        <f>COUNTIFS(Table2[Sub-Sector],Table3[[#This Row],[Sub-Sector]],Table2[% Price above 200 EMA],"&gt;=0")/Table3[[#This Row],[Count]]</f>
        <v>0.92307692307692313</v>
      </c>
      <c r="U117" s="1">
        <f>COUNTIFS(Table2[Sub-Sector],Table3[[#This Row],[Sub-Sector]],Table2[Rate of Change - Zone],"Positive")/Table3[[#This Row],[Count]]</f>
        <v>0.92307692307692313</v>
      </c>
      <c r="V117" s="1">
        <f>COUNTIFS(Table2[Sub-Sector],Table3[[#This Row],[Sub-Sector]],Table2[Sharpe Ratio],"&gt;=0.10")/Table3[[#This Row],[Count]]</f>
        <v>0.30769230769230771</v>
      </c>
      <c r="W117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17" s="2">
        <f>_xlfn.RANK.AVG(Table3[[#This Row],[Score]],Table3[Score],1)</f>
        <v>115</v>
      </c>
      <c r="Y117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370</v>
      </c>
      <c r="Z117" s="2">
        <f>_xlfn.RANK.AVG(Table3[[#This Row],[Score 2 ]],Table3[[Score 2 ]],1)</f>
        <v>116</v>
      </c>
    </row>
    <row r="118" spans="1:26" x14ac:dyDescent="0.3">
      <c r="A118" t="s">
        <v>349</v>
      </c>
      <c r="B118">
        <f>COUNTIFS(Table2[Sub-Sector],Table3[[#This Row],[Sub-Sector]])</f>
        <v>11</v>
      </c>
      <c r="C118" s="1">
        <f>COUNTIFS(Table2[Sub-Sector],Table3[[#This Row],[Sub-Sector]],Table2[Uptrend],"Uptrend")/Table3[[#This Row],[Count]]</f>
        <v>0.36363636363636365</v>
      </c>
      <c r="D118" s="1">
        <f>COUNTIFS(Table2[Sub-Sector],Table3[[#This Row],[Sub-Sector]],Table2[1W Return vs Nifty],"&gt;=5")/Table3[[#This Row],[Count]]</f>
        <v>9.0909090909090912E-2</v>
      </c>
      <c r="E118" s="1">
        <f>COUNTIFS(Table2[Sub-Sector],Table3[[#This Row],[Sub-Sector]],Table2[1M Return vs Nifty],"&gt;=5")/Table3[[#This Row],[Count]]</f>
        <v>9.0909090909090912E-2</v>
      </c>
      <c r="F118" s="1">
        <f>COUNTIFS(Table2[Sub-Sector],Table3[[#This Row],[Sub-Sector]],Table2[6M Return vs Nifty],"&gt;=10")/Table3[[#This Row],[Count]]</f>
        <v>0.27272727272727271</v>
      </c>
      <c r="G118" s="1">
        <f>COUNTIFS(Table2[Sub-Sector],Table3[[#This Row],[Sub-Sector]],Table2[1Y Return vs Nifty],"&gt;=10")/Table3[[#This Row],[Count]]</f>
        <v>0.27272727272727271</v>
      </c>
      <c r="H118" s="1">
        <f>COUNTIFS(Table2[Sub-Sector],Table3[[#This Row],[Sub-Sector]],Table2[RSI Exponential â€“ 14D],"&gt;=50")/Table3[[#This Row],[Count]]</f>
        <v>0.54545454545454541</v>
      </c>
      <c r="I118" s="1">
        <f>COUNTIFS(Table2[Sub-Sector],Table3[[#This Row],[Sub-Sector]],Table2[Relative Volume],"&gt;=1")/Table3[[#This Row],[Count]]</f>
        <v>0.54545454545454541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9.0909090909090912E-2</v>
      </c>
      <c r="M118" s="1">
        <f>COUNTIFS(Table2[Sub-Sector],Table3[[#This Row],[Sub-Sector]],Table2[% Away From Current Week High],"&lt;=0.05")/Table3[[#This Row],[Count]]</f>
        <v>0.63636363636363635</v>
      </c>
      <c r="N118" s="1">
        <f>COUNTIFS(Table2[Sub-Sector],Table3[[#This Row],[Sub-Sector]],Table2[% Away From Current Month Low],"&gt;=0.05")/Table3[[#This Row],[Count]]</f>
        <v>0.90909090909090906</v>
      </c>
      <c r="O118" s="1">
        <f>COUNTIFS(Table2[Sub-Sector],Table3[[#This Row],[Sub-Sector]],Table2[% Away From Current Month High],"&lt;=0.05")/Table3[[#This Row],[Count]]</f>
        <v>0.45454545454545453</v>
      </c>
      <c r="P118" s="1">
        <f>COUNTIFS(Table2[Sub-Sector],Table3[[#This Row],[Sub-Sector]],Table2[% Away From 52W High],"&lt;=10")/Table3[[#This Row],[Count]]</f>
        <v>0.36363636363636365</v>
      </c>
      <c r="Q118" s="1">
        <f>COUNTIFS(Table2[Sub-Sector],Table3[[#This Row],[Sub-Sector]],Table2[% Away From 52W Low],"&gt;=10")/Table3[[#This Row],[Count]]</f>
        <v>0.90909090909090906</v>
      </c>
      <c r="R118" s="1">
        <f>COUNTIFS(Table2[Sub-Sector],Table3[[#This Row],[Sub-Sector]],Table2[% Price above 20 EMA],"&gt;=0")/Table3[[#This Row],[Count]]</f>
        <v>0.63636363636363635</v>
      </c>
      <c r="S118" s="1">
        <f>COUNTIFS(Table2[Sub-Sector],Table3[[#This Row],[Sub-Sector]],Table2[% Price above 50 EMA],"&gt;=0")/Table3[[#This Row],[Count]]</f>
        <v>0.45454545454545453</v>
      </c>
      <c r="T118" s="1">
        <f>COUNTIFS(Table2[Sub-Sector],Table3[[#This Row],[Sub-Sector]],Table2[% Price above 200 EMA],"&gt;=0")/Table3[[#This Row],[Count]]</f>
        <v>0.45454545454545453</v>
      </c>
      <c r="U118" s="1">
        <f>COUNTIFS(Table2[Sub-Sector],Table3[[#This Row],[Sub-Sector]],Table2[Rate of Change - Zone],"Positive")/Table3[[#This Row],[Count]]</f>
        <v>0.90909090909090906</v>
      </c>
      <c r="V118" s="1">
        <f>COUNTIFS(Table2[Sub-Sector],Table3[[#This Row],[Sub-Sector]],Table2[Sharpe Ratio],"&gt;=0.10")/Table3[[#This Row],[Count]]</f>
        <v>0.18181818181818182</v>
      </c>
      <c r="W118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</v>
      </c>
      <c r="X118" s="2">
        <f>_xlfn.RANK.AVG(Table3[[#This Row],[Score]],Table3[Score],1)</f>
        <v>114</v>
      </c>
      <c r="Y118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370.5</v>
      </c>
      <c r="Z118" s="2">
        <f>_xlfn.RANK.AVG(Table3[[#This Row],[Score 2 ]],Table3[[Score 2 ]],1)</f>
        <v>117</v>
      </c>
    </row>
    <row r="119" spans="1:26" x14ac:dyDescent="0.3">
      <c r="A119" t="s">
        <v>104</v>
      </c>
      <c r="B119">
        <f>COUNTIFS(Table2[Sub-Sector],Table3[[#This Row],[Sub-Sector]])</f>
        <v>4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0.25</v>
      </c>
      <c r="I119" s="1">
        <f>COUNTIFS(Table2[Sub-Sector],Table3[[#This Row],[Sub-Sector]],Table2[Relative Volume],"&gt;=1")/Table3[[#This Row],[Count]]</f>
        <v>0.25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0.75</v>
      </c>
      <c r="O119" s="1">
        <f>COUNTIFS(Table2[Sub-Sector],Table3[[#This Row],[Sub-Sector]],Table2[% Away From Current Month High],"&lt;=0.05")/Table3[[#This Row],[Count]]</f>
        <v>0.75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0.25</v>
      </c>
      <c r="R119" s="1">
        <f>COUNTIFS(Table2[Sub-Sector],Table3[[#This Row],[Sub-Sector]],Table2[% Price above 20 EMA],"&gt;=0")/Table3[[#This Row],[Count]]</f>
        <v>0.25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1</v>
      </c>
      <c r="V119" s="1">
        <f>COUNTIFS(Table2[Sub-Sector],Table3[[#This Row],[Sub-Sector]],Table2[Sharpe Ratio],"&gt;=0.10")/Table3[[#This Row],[Count]]</f>
        <v>0</v>
      </c>
      <c r="W119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689</v>
      </c>
      <c r="X119" s="2">
        <f>_xlfn.RANK.AVG(Table3[[#This Row],[Score]],Table3[Score],1)</f>
        <v>118</v>
      </c>
      <c r="Y119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378.5</v>
      </c>
      <c r="Z119" s="2">
        <f>_xlfn.RANK.AVG(Table3[[#This Row],[Score 2 ]],Table3[[Score 2 ]],1)</f>
        <v>118</v>
      </c>
    </row>
    <row r="120" spans="1:26" x14ac:dyDescent="0.3">
      <c r="A120" t="s">
        <v>344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1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1</v>
      </c>
      <c r="S120" s="1">
        <f>COUNTIFS(Table2[Sub-Sector],Table3[[#This Row],[Sub-Sector]],Table2[% Price above 50 EMA],"&gt;=0")/Table3[[#This Row],[Count]]</f>
        <v>1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1</v>
      </c>
      <c r="V120" s="1">
        <f>COUNTIFS(Table2[Sub-Sector],Table3[[#This Row],[Sub-Sector]],Table2[Sharpe Ratio],"&gt;=0.10")/Table3[[#This Row],[Count]]</f>
        <v>0</v>
      </c>
      <c r="W120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701.5</v>
      </c>
      <c r="X120" s="2">
        <f>_xlfn.RANK.AVG(Table3[[#This Row],[Score]],Table3[Score],1)</f>
        <v>119.5</v>
      </c>
      <c r="Y120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391</v>
      </c>
      <c r="Z120" s="2">
        <f>_xlfn.RANK.AVG(Table3[[#This Row],[Score 2 ]],Table3[[Score 2 ]],1)</f>
        <v>119.5</v>
      </c>
    </row>
    <row r="121" spans="1:26" x14ac:dyDescent="0.3">
      <c r="A121" t="s">
        <v>1403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1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1</v>
      </c>
      <c r="V121" s="1">
        <f>COUNTIFS(Table2[Sub-Sector],Table3[[#This Row],[Sub-Sector]],Table2[Sharpe Ratio],"&gt;=0.10")/Table3[[#This Row],[Count]]</f>
        <v>1</v>
      </c>
      <c r="W121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701.5</v>
      </c>
      <c r="X121" s="2">
        <f>_xlfn.RANK.AVG(Table3[[#This Row],[Score]],Table3[Score],1)</f>
        <v>119.5</v>
      </c>
      <c r="Y121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391</v>
      </c>
      <c r="Z121" s="2">
        <f>_xlfn.RANK.AVG(Table3[[#This Row],[Score 2 ]],Table3[[Score 2 ]],1)</f>
        <v>119.5</v>
      </c>
    </row>
    <row r="122" spans="1:26" x14ac:dyDescent="0.3">
      <c r="A122" t="s">
        <v>40</v>
      </c>
      <c r="B122">
        <f>COUNTIFS(Table2[Sub-Sector],Table3[[#This Row],[Sub-Sector]])</f>
        <v>2</v>
      </c>
      <c r="C122" s="1">
        <f>COUNTIFS(Table2[Sub-Sector],Table3[[#This Row],[Sub-Sector]],Table2[Uptrend],"Uptrend")/Table3[[#This Row],[Count]]</f>
        <v>0.5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0.5</v>
      </c>
      <c r="H122" s="1">
        <f>COUNTIFS(Table2[Sub-Sector],Table3[[#This Row],[Sub-Sector]],Table2[RSI Exponential â€“ 14D],"&gt;=50")/Table3[[#This Row],[Count]]</f>
        <v>0.5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0.5</v>
      </c>
      <c r="O122" s="1">
        <f>COUNTIFS(Table2[Sub-Sector],Table3[[#This Row],[Sub-Sector]],Table2[% Away From Current Month High],"&lt;=0.05")/Table3[[#This Row],[Count]]</f>
        <v>0.5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0.5</v>
      </c>
      <c r="S122" s="1">
        <f>COUNTIFS(Table2[Sub-Sector],Table3[[#This Row],[Sub-Sector]],Table2[% Price above 50 EMA],"&gt;=0")/Table3[[#This Row],[Count]]</f>
        <v>1</v>
      </c>
      <c r="T122" s="1">
        <f>COUNTIFS(Table2[Sub-Sector],Table3[[#This Row],[Sub-Sector]],Table2[% Price above 200 EMA],"&gt;=0")/Table3[[#This Row],[Count]]</f>
        <v>1</v>
      </c>
      <c r="U122" s="1">
        <f>COUNTIFS(Table2[Sub-Sector],Table3[[#This Row],[Sub-Sector]],Table2[Rate of Change - Zone],"Positive")/Table3[[#This Row],[Count]]</f>
        <v>0.5</v>
      </c>
      <c r="V122" s="1">
        <f>COUNTIFS(Table2[Sub-Sector],Table3[[#This Row],[Sub-Sector]],Table2[Sharpe Ratio],"&gt;=0.10")/Table3[[#This Row],[Count]]</f>
        <v>0.5</v>
      </c>
      <c r="W122" s="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713.5</v>
      </c>
      <c r="X122" s="2">
        <f>_xlfn.RANK.AVG(Table3[[#This Row],[Score]],Table3[Score],1)</f>
        <v>121</v>
      </c>
      <c r="Y122" s="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</v>
      </c>
      <c r="Z122" s="2">
        <f>_xlfn.RANK.AVG(Table3[[#This Row],[Score 2 ]],Table3[[Score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1798-6FFB-4993-B389-27DBED7611B3}">
  <dimension ref="A1:AV729"/>
  <sheetViews>
    <sheetView tabSelected="1" workbookViewId="0">
      <selection activeCell="H1" sqref="H1"/>
    </sheetView>
  </sheetViews>
  <sheetFormatPr defaultRowHeight="14.4" x14ac:dyDescent="0.3"/>
  <cols>
    <col min="1" max="1" width="50" bestFit="1" customWidth="1"/>
    <col min="2" max="2" width="14.5546875" bestFit="1" customWidth="1"/>
    <col min="3" max="3" width="32.88671875" bestFit="1" customWidth="1"/>
    <col min="4" max="4" width="38.109375" bestFit="1" customWidth="1"/>
    <col min="5" max="5" width="12.44140625" bestFit="1" customWidth="1"/>
    <col min="6" max="6" width="10.6640625" bestFit="1" customWidth="1"/>
    <col min="7" max="7" width="16.88671875" bestFit="1" customWidth="1"/>
    <col min="8" max="8" width="24.109375" bestFit="1" customWidth="1"/>
    <col min="9" max="9" width="17.6640625" bestFit="1" customWidth="1"/>
    <col min="10" max="10" width="24.88671875" bestFit="1" customWidth="1"/>
    <col min="11" max="11" width="17.6640625" bestFit="1" customWidth="1"/>
    <col min="12" max="12" width="24.88671875" bestFit="1" customWidth="1"/>
    <col min="13" max="13" width="17.88671875" bestFit="1" customWidth="1"/>
    <col min="14" max="14" width="25" bestFit="1" customWidth="1"/>
    <col min="15" max="15" width="10.33203125" bestFit="1" customWidth="1"/>
    <col min="16" max="17" width="12.44140625" bestFit="1" customWidth="1"/>
    <col min="18" max="18" width="22.33203125" bestFit="1" customWidth="1"/>
    <col min="19" max="20" width="20.5546875" bestFit="1" customWidth="1"/>
    <col min="21" max="21" width="21.6640625" bestFit="1" customWidth="1"/>
    <col min="22" max="22" width="15.88671875" bestFit="1" customWidth="1"/>
    <col min="23" max="24" width="9.33203125" bestFit="1" customWidth="1"/>
    <col min="25" max="25" width="17.6640625" bestFit="1" customWidth="1"/>
    <col min="26" max="26" width="18.109375" bestFit="1" customWidth="1"/>
    <col min="27" max="27" width="18.44140625" bestFit="1" customWidth="1"/>
    <col min="28" max="28" width="18.88671875" bestFit="1" customWidth="1"/>
    <col min="29" max="29" width="20.88671875" bestFit="1" customWidth="1"/>
    <col min="30" max="30" width="21.44140625" bestFit="1" customWidth="1"/>
    <col min="31" max="31" width="30.44140625" bestFit="1" customWidth="1"/>
    <col min="32" max="32" width="30.88671875" bestFit="1" customWidth="1"/>
    <col min="33" max="33" width="31.109375" bestFit="1" customWidth="1"/>
    <col min="34" max="34" width="31.5546875" bestFit="1" customWidth="1"/>
    <col min="35" max="35" width="22.109375" bestFit="1" customWidth="1"/>
    <col min="36" max="36" width="21.6640625" bestFit="1" customWidth="1"/>
    <col min="37" max="37" width="19.88671875" bestFit="1" customWidth="1"/>
    <col min="38" max="38" width="28.33203125" bestFit="1" customWidth="1"/>
    <col min="39" max="39" width="34.5546875" bestFit="1" customWidth="1"/>
    <col min="40" max="40" width="14.44140625" bestFit="1" customWidth="1"/>
    <col min="41" max="41" width="20.5546875" bestFit="1" customWidth="1"/>
    <col min="42" max="42" width="13" bestFit="1" customWidth="1"/>
    <col min="43" max="43" width="19.44140625" bestFit="1" customWidth="1"/>
    <col min="44" max="44" width="13" bestFit="1" customWidth="1"/>
    <col min="45" max="45" width="7.88671875" bestFit="1" customWidth="1"/>
    <col min="46" max="46" width="8.6640625" bestFit="1" customWidth="1"/>
    <col min="47" max="47" width="11.88671875" bestFit="1" customWidth="1"/>
    <col min="48" max="48" width="12.44140625" bestFit="1" customWidth="1"/>
  </cols>
  <sheetData>
    <row r="1" spans="1:48" x14ac:dyDescent="0.3">
      <c r="A1" t="s">
        <v>0</v>
      </c>
      <c r="B1" t="s">
        <v>1</v>
      </c>
      <c r="C1" t="s">
        <v>2903</v>
      </c>
      <c r="D1" t="s">
        <v>2</v>
      </c>
      <c r="E1" t="s">
        <v>3</v>
      </c>
      <c r="F1" t="s">
        <v>4</v>
      </c>
      <c r="G1" t="s">
        <v>5</v>
      </c>
      <c r="H1" t="s">
        <v>2957</v>
      </c>
      <c r="I1" t="s">
        <v>6</v>
      </c>
      <c r="J1" t="s">
        <v>2958</v>
      </c>
      <c r="K1" t="s">
        <v>7</v>
      </c>
      <c r="L1" t="s">
        <v>2959</v>
      </c>
      <c r="M1" t="s">
        <v>8</v>
      </c>
      <c r="N1" t="s">
        <v>2960</v>
      </c>
      <c r="O1" t="s">
        <v>2930</v>
      </c>
      <c r="P1" t="s">
        <v>9</v>
      </c>
      <c r="Q1" t="s">
        <v>10</v>
      </c>
      <c r="R1" t="s">
        <v>11</v>
      </c>
      <c r="S1" t="s">
        <v>2946</v>
      </c>
      <c r="T1" t="s">
        <v>2943</v>
      </c>
      <c r="U1" t="s">
        <v>2944</v>
      </c>
      <c r="V1" t="s">
        <v>13</v>
      </c>
      <c r="W1" t="s">
        <v>2931</v>
      </c>
      <c r="X1" t="s">
        <v>2932</v>
      </c>
      <c r="Y1" t="s">
        <v>2933</v>
      </c>
      <c r="Z1" t="s">
        <v>2934</v>
      </c>
      <c r="AA1" t="s">
        <v>2935</v>
      </c>
      <c r="AB1" t="s">
        <v>2936</v>
      </c>
      <c r="AC1" t="s">
        <v>2938</v>
      </c>
      <c r="AD1" t="s">
        <v>2937</v>
      </c>
      <c r="AE1" t="s">
        <v>2939</v>
      </c>
      <c r="AF1" t="s">
        <v>2940</v>
      </c>
      <c r="AG1" t="s">
        <v>2941</v>
      </c>
      <c r="AH1" t="s">
        <v>2942</v>
      </c>
      <c r="AI1" t="s">
        <v>14</v>
      </c>
      <c r="AJ1" t="s">
        <v>15</v>
      </c>
      <c r="AK1" t="s">
        <v>2926</v>
      </c>
      <c r="AL1" t="s">
        <v>2947</v>
      </c>
      <c r="AM1" t="s">
        <v>2948</v>
      </c>
      <c r="AN1" t="s">
        <v>2952</v>
      </c>
      <c r="AO1" t="s">
        <v>2953</v>
      </c>
      <c r="AP1" t="s">
        <v>2955</v>
      </c>
      <c r="AQ1" t="s">
        <v>2956</v>
      </c>
      <c r="AR1" t="s">
        <v>2954</v>
      </c>
      <c r="AS1" t="s">
        <v>2961</v>
      </c>
      <c r="AT1" t="s">
        <v>2962</v>
      </c>
      <c r="AU1" t="s">
        <v>2963</v>
      </c>
      <c r="AV1" t="s">
        <v>2964</v>
      </c>
    </row>
    <row r="2" spans="1:48" x14ac:dyDescent="0.3">
      <c r="A2" t="s">
        <v>422</v>
      </c>
      <c r="B2" t="s">
        <v>423</v>
      </c>
      <c r="C2" t="s">
        <v>2914</v>
      </c>
      <c r="D2" t="s">
        <v>363</v>
      </c>
      <c r="E2">
        <v>50315.514578900002</v>
      </c>
      <c r="F2">
        <v>2132.25</v>
      </c>
      <c r="G2">
        <v>602.23312912699305</v>
      </c>
      <c r="H2">
        <f>(Table2[[#This Row],[1Y Return vs Nifty]]-AVERAGE(Table2[1Y Return vs Nifty]))/_xlfn.STDEV.P(Table2[1Y Return vs Nifty])</f>
        <v>6.6513717576308737</v>
      </c>
      <c r="I2">
        <v>46.492780904738098</v>
      </c>
      <c r="J2">
        <f>(Table2[[#This Row],[1M Return vs Nifty]]-AVERAGE(Table2[1M Return vs Nifty]))/_xlfn.STDEV.P(Table2[1M Return vs Nifty])</f>
        <v>3.7355610067739087</v>
      </c>
      <c r="K2">
        <v>217.37042186448301</v>
      </c>
      <c r="L2">
        <f>(Table2[[#This Row],[6M Return vs Nifty]]-AVERAGE(Table2[6M Return vs Nifty]))/_xlfn.STDEV.P(Table2[6M Return vs Nifty])</f>
        <v>6.1854411044331004</v>
      </c>
      <c r="M2">
        <v>10.1229242004711</v>
      </c>
      <c r="N2">
        <f>(Table2[[#This Row],[1W Return vs Nifty]]-AVERAGE(Table2[1W Return vs Nifty]))/_xlfn.STDEV.P(Table2[1W Return vs Nifty])</f>
        <v>1.625837660688263</v>
      </c>
      <c r="O2">
        <v>1958.9</v>
      </c>
      <c r="P2">
        <v>1648.6822967742801</v>
      </c>
      <c r="Q2">
        <v>1033.0234104783899</v>
      </c>
      <c r="R2">
        <v>90.645175286811195</v>
      </c>
      <c r="S2">
        <v>8.8493542294144634E-2</v>
      </c>
      <c r="T2">
        <v>0.29330557146870651</v>
      </c>
      <c r="U2">
        <v>1.0640868138821382</v>
      </c>
      <c r="V2">
        <v>0.80035834654590299</v>
      </c>
      <c r="W2">
        <v>2108.0500000000002</v>
      </c>
      <c r="X2">
        <v>2240</v>
      </c>
      <c r="Y2">
        <v>2108.0500000000002</v>
      </c>
      <c r="Z2">
        <v>2427.9</v>
      </c>
      <c r="AA2">
        <v>1630.55</v>
      </c>
      <c r="AB2">
        <v>2427.9</v>
      </c>
      <c r="AC2">
        <v>1.1479803609971251E-2</v>
      </c>
      <c r="AD2">
        <v>5.0533474029780701E-2</v>
      </c>
      <c r="AE2">
        <v>1.1479803609971251E-2</v>
      </c>
      <c r="AF2">
        <v>0.1386563489271897</v>
      </c>
      <c r="AG2">
        <v>0.307687590076968</v>
      </c>
      <c r="AH2">
        <v>0.1386563489271897</v>
      </c>
      <c r="AI2">
        <v>13.8656348927189</v>
      </c>
      <c r="AJ2">
        <v>667.27240014393601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1.0900000000000001</v>
      </c>
      <c r="AM2" t="s">
        <v>2950</v>
      </c>
      <c r="AN2">
        <v>17.690000000000001</v>
      </c>
      <c r="AO2" t="s">
        <v>2950</v>
      </c>
      <c r="AP2">
        <v>0.21585343974482701</v>
      </c>
      <c r="AQ2">
        <f>(Table2[[#This Row],[Sharpe Ratio]]-AVERAGE(Table2[Sharpe Ratio]))/_xlfn.STDEV.P(Table2[Sharpe Ratio])</f>
        <v>1.7960325025744901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19.994244032100635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26</v>
      </c>
      <c r="AV2">
        <f>(Table2[[#This Row],[Rank 1Y]]+Table2[[#This Row],[Rank 6M]]+Table2[[#This Row],[Rank Sharpe]])/3</f>
        <v>9.6666666666666661</v>
      </c>
    </row>
    <row r="3" spans="1:48" x14ac:dyDescent="0.3">
      <c r="A3" t="s">
        <v>692</v>
      </c>
      <c r="B3" t="s">
        <v>693</v>
      </c>
      <c r="C3" t="s">
        <v>2914</v>
      </c>
      <c r="D3" t="s">
        <v>694</v>
      </c>
      <c r="E3">
        <v>21653.661185000001</v>
      </c>
      <c r="F3">
        <v>695.95</v>
      </c>
      <c r="G3">
        <v>325.82409345327</v>
      </c>
      <c r="H3">
        <f>(Table2[[#This Row],[1Y Return vs Nifty]]-AVERAGE(Table2[1Y Return vs Nifty]))/_xlfn.STDEV.P(Table2[1Y Return vs Nifty])</f>
        <v>3.3470328427446687</v>
      </c>
      <c r="I3">
        <v>28.125796190664101</v>
      </c>
      <c r="J3">
        <f>(Table2[[#This Row],[1M Return vs Nifty]]-AVERAGE(Table2[1M Return vs Nifty]))/_xlfn.STDEV.P(Table2[1M Return vs Nifty])</f>
        <v>2.1433765178869275</v>
      </c>
      <c r="K3">
        <v>103.01273222736199</v>
      </c>
      <c r="L3">
        <f>(Table2[[#This Row],[6M Return vs Nifty]]-AVERAGE(Table2[6M Return vs Nifty]))/_xlfn.STDEV.P(Table2[6M Return vs Nifty])</f>
        <v>2.6902726760656233</v>
      </c>
      <c r="M3">
        <v>-0.66152603308969504</v>
      </c>
      <c r="N3">
        <f>(Table2[[#This Row],[1W Return vs Nifty]]-AVERAGE(Table2[1W Return vs Nifty]))/_xlfn.STDEV.P(Table2[1W Return vs Nifty])</f>
        <v>-0.41543821239361534</v>
      </c>
      <c r="O3">
        <v>625.08000000000004</v>
      </c>
      <c r="P3">
        <v>539.81309165010805</v>
      </c>
      <c r="Q3">
        <v>392.48318581013899</v>
      </c>
      <c r="R3">
        <v>63.654091046596299</v>
      </c>
      <c r="S3">
        <v>0.11337748768157674</v>
      </c>
      <c r="T3">
        <v>0.28924253739865868</v>
      </c>
      <c r="U3">
        <v>0.77319698056227315</v>
      </c>
      <c r="V3">
        <v>1.17781601902802</v>
      </c>
      <c r="W3">
        <v>692.2</v>
      </c>
      <c r="X3">
        <v>709.25</v>
      </c>
      <c r="Y3">
        <v>658.3</v>
      </c>
      <c r="Z3">
        <v>709.25</v>
      </c>
      <c r="AA3">
        <v>446.45</v>
      </c>
      <c r="AB3">
        <v>727.85</v>
      </c>
      <c r="AC3">
        <v>5.417509390349684E-3</v>
      </c>
      <c r="AD3">
        <v>1.9110568287951546E-2</v>
      </c>
      <c r="AE3">
        <v>5.719276925413963E-2</v>
      </c>
      <c r="AF3">
        <v>1.9110568287951546E-2</v>
      </c>
      <c r="AG3">
        <v>0.55885317504759779</v>
      </c>
      <c r="AH3">
        <v>4.5836626194410535E-2</v>
      </c>
      <c r="AI3">
        <v>4.5836626194410499</v>
      </c>
      <c r="AJ3">
        <v>368.811047490737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0.56000000000000005</v>
      </c>
      <c r="AM3" t="s">
        <v>2950</v>
      </c>
      <c r="AN3">
        <v>32.590000000000003</v>
      </c>
      <c r="AO3" t="s">
        <v>2950</v>
      </c>
      <c r="AP3">
        <v>0.27007754673095302</v>
      </c>
      <c r="AQ3">
        <f>(Table2[[#This Row],[Sharpe Ratio]]-AVERAGE(Table2[Sharpe Ratio]))/_xlfn.STDEV.P(Table2[Sharpe Ratio])</f>
        <v>2.4044229500701348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10.16966677437374</v>
      </c>
      <c r="AS3">
        <f>_xlfn.RANK.AVG(Table2[[#This Row],[1Y Return vs Nifty Z-Score]],Table2[1Y Return vs Nifty Z-Score])</f>
        <v>9</v>
      </c>
      <c r="AT3">
        <f>_xlfn.RANK.AVG(Table2[[#This Row],[6M Return vs Nifty Z-Score]],Table2[6M Return vs Nifty Z-Score])</f>
        <v>14</v>
      </c>
      <c r="AU3">
        <f>_xlfn.RANK.AVG(Table2[[#This Row],[Sharpe Ratio Z-Score]],Table2[Sharpe Ratio Z-Score])</f>
        <v>7</v>
      </c>
      <c r="AV3">
        <f>(Table2[[#This Row],[Rank 1Y]]+Table2[[#This Row],[Rank 6M]]+Table2[[#This Row],[Rank Sharpe]])/3</f>
        <v>10</v>
      </c>
    </row>
    <row r="4" spans="1:48" x14ac:dyDescent="0.3">
      <c r="A4" t="s">
        <v>1025</v>
      </c>
      <c r="B4" t="s">
        <v>1026</v>
      </c>
      <c r="C4" t="s">
        <v>2912</v>
      </c>
      <c r="D4" t="s">
        <v>89</v>
      </c>
      <c r="E4">
        <v>11231.25269648</v>
      </c>
      <c r="F4">
        <v>1765.65</v>
      </c>
      <c r="G4">
        <v>216.38370169520701</v>
      </c>
      <c r="H4">
        <f>(Table2[[#This Row],[1Y Return vs Nifty]]-AVERAGE(Table2[1Y Return vs Nifty]))/_xlfn.STDEV.P(Table2[1Y Return vs Nifty])</f>
        <v>2.0387248691463316</v>
      </c>
      <c r="I4">
        <v>-12.160378986445201</v>
      </c>
      <c r="J4">
        <f>(Table2[[#This Row],[1M Return vs Nifty]]-AVERAGE(Table2[1M Return vs Nifty]))/_xlfn.STDEV.P(Table2[1M Return vs Nifty])</f>
        <v>-1.3489236191315637</v>
      </c>
      <c r="K4">
        <v>91.152274677754605</v>
      </c>
      <c r="L4">
        <f>(Table2[[#This Row],[6M Return vs Nifty]]-AVERAGE(Table2[6M Return vs Nifty]))/_xlfn.STDEV.P(Table2[6M Return vs Nifty])</f>
        <v>2.3277758741022145</v>
      </c>
      <c r="M4">
        <v>-4.5346334003982296</v>
      </c>
      <c r="N4">
        <f>(Table2[[#This Row],[1W Return vs Nifty]]-AVERAGE(Table2[1W Return vs Nifty]))/_xlfn.STDEV.P(Table2[1W Return vs Nifty])</f>
        <v>-1.148538226907027</v>
      </c>
      <c r="O4">
        <v>1814.74</v>
      </c>
      <c r="P4">
        <v>1788.17411669895</v>
      </c>
      <c r="Q4">
        <v>1329.40440236827</v>
      </c>
      <c r="R4">
        <v>43.6854230195216</v>
      </c>
      <c r="S4">
        <v>-2.7050706988328899E-2</v>
      </c>
      <c r="T4">
        <v>-1.2596154081757072E-2</v>
      </c>
      <c r="U4">
        <v>0.32815116066606942</v>
      </c>
      <c r="V4">
        <v>0.47337641901674699</v>
      </c>
      <c r="W4">
        <v>1758.2</v>
      </c>
      <c r="X4">
        <v>1810</v>
      </c>
      <c r="Y4">
        <v>1758.2</v>
      </c>
      <c r="Z4">
        <v>1861.95</v>
      </c>
      <c r="AA4">
        <v>1667.7</v>
      </c>
      <c r="AB4">
        <v>1913.55</v>
      </c>
      <c r="AC4">
        <v>4.237288135593209E-3</v>
      </c>
      <c r="AD4">
        <v>2.5118228414464872E-2</v>
      </c>
      <c r="AE4">
        <v>4.237288135593209E-3</v>
      </c>
      <c r="AF4">
        <v>5.4540820660946343E-2</v>
      </c>
      <c r="AG4">
        <v>5.8733585177190184E-2</v>
      </c>
      <c r="AH4">
        <v>8.3765185625690242E-2</v>
      </c>
      <c r="AI4">
        <v>19.454591793390499</v>
      </c>
      <c r="AJ4">
        <v>262.20938183807402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0.08</v>
      </c>
      <c r="AM4" t="s">
        <v>2950</v>
      </c>
      <c r="AN4">
        <v>0.57999999999999996</v>
      </c>
      <c r="AO4" t="s">
        <v>2950</v>
      </c>
      <c r="AP4">
        <v>0.30778954019926102</v>
      </c>
      <c r="AQ4">
        <f>(Table2[[#This Row],[Sharpe Ratio]]-AVERAGE(Table2[Sharpe Ratio]))/_xlfn.STDEV.P(Table2[Sharpe Ratio])</f>
        <v>2.8275487119753921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4.6965876091853476</v>
      </c>
      <c r="AS4">
        <f>_xlfn.RANK.AVG(Table2[[#This Row],[1Y Return vs Nifty Z-Score]],Table2[1Y Return vs Nifty Z-Score])</f>
        <v>24</v>
      </c>
      <c r="AT4">
        <f>_xlfn.RANK.AVG(Table2[[#This Row],[6M Return vs Nifty Z-Score]],Table2[6M Return vs Nifty Z-Score])</f>
        <v>21</v>
      </c>
      <c r="AU4">
        <f>_xlfn.RANK.AVG(Table2[[#This Row],[Sharpe Ratio Z-Score]],Table2[Sharpe Ratio Z-Score])</f>
        <v>3</v>
      </c>
      <c r="AV4">
        <f>(Table2[[#This Row],[Rank 1Y]]+Table2[[#This Row],[Rank 6M]]+Table2[[#This Row],[Rank Sharpe]])/3</f>
        <v>16</v>
      </c>
    </row>
    <row r="5" spans="1:48" x14ac:dyDescent="0.3">
      <c r="A5" t="s">
        <v>304</v>
      </c>
      <c r="B5" t="s">
        <v>305</v>
      </c>
      <c r="C5" t="s">
        <v>2909</v>
      </c>
      <c r="D5" t="s">
        <v>119</v>
      </c>
      <c r="E5">
        <v>77249.994705000005</v>
      </c>
      <c r="F5">
        <v>409.75</v>
      </c>
      <c r="G5">
        <v>206.34840189521901</v>
      </c>
      <c r="H5">
        <f>(Table2[[#This Row],[1Y Return vs Nifty]]-AVERAGE(Table2[1Y Return vs Nifty]))/_xlfn.STDEV.P(Table2[1Y Return vs Nifty])</f>
        <v>1.918757619990292</v>
      </c>
      <c r="I5">
        <v>23.338611491422402</v>
      </c>
      <c r="J5">
        <f>(Table2[[#This Row],[1M Return vs Nifty]]-AVERAGE(Table2[1M Return vs Nifty]))/_xlfn.STDEV.P(Table2[1M Return vs Nifty])</f>
        <v>1.7283883561268114</v>
      </c>
      <c r="K5">
        <v>120.40806148417199</v>
      </c>
      <c r="L5">
        <f>(Table2[[#This Row],[6M Return vs Nifty]]-AVERAGE(Table2[6M Return vs Nifty]))/_xlfn.STDEV.P(Table2[6M Return vs Nifty])</f>
        <v>3.221934393020454</v>
      </c>
      <c r="M5">
        <v>-1.1861645497806601</v>
      </c>
      <c r="N5">
        <f>(Table2[[#This Row],[1W Return vs Nifty]]-AVERAGE(Table2[1W Return vs Nifty]))/_xlfn.STDEV.P(Table2[1W Return vs Nifty])</f>
        <v>-0.51474155405845345</v>
      </c>
      <c r="O5">
        <v>374.19</v>
      </c>
      <c r="P5">
        <v>335.064532724711</v>
      </c>
      <c r="Q5">
        <v>246.49672690176899</v>
      </c>
      <c r="R5">
        <v>89.225282251787604</v>
      </c>
      <c r="S5">
        <v>9.5031935647665655E-2</v>
      </c>
      <c r="T5">
        <v>0.22289875525754499</v>
      </c>
      <c r="U5">
        <v>0.66229387769229398</v>
      </c>
      <c r="V5">
        <v>1.03979108363883</v>
      </c>
      <c r="W5">
        <v>384</v>
      </c>
      <c r="X5">
        <v>417.4</v>
      </c>
      <c r="Y5">
        <v>382.8</v>
      </c>
      <c r="Z5">
        <v>417.4</v>
      </c>
      <c r="AA5">
        <v>312.25</v>
      </c>
      <c r="AB5">
        <v>425</v>
      </c>
      <c r="AC5">
        <v>6.7057291666666741E-2</v>
      </c>
      <c r="AD5">
        <v>1.8669920683343388E-2</v>
      </c>
      <c r="AE5">
        <v>7.0402298850574585E-2</v>
      </c>
      <c r="AF5">
        <v>1.8669920683343388E-2</v>
      </c>
      <c r="AG5">
        <v>0.31224979983987189</v>
      </c>
      <c r="AH5">
        <v>3.7217815741305671E-2</v>
      </c>
      <c r="AI5">
        <v>3.72178157413056</v>
      </c>
      <c r="AJ5">
        <v>250.064075181546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0.48</v>
      </c>
      <c r="AM5" t="s">
        <v>2950</v>
      </c>
      <c r="AN5">
        <v>16.57</v>
      </c>
      <c r="AO5" t="s">
        <v>2950</v>
      </c>
      <c r="AP5">
        <v>0.19810866981504399</v>
      </c>
      <c r="AQ5">
        <f>(Table2[[#This Row],[Sharpe Ratio]]-AVERAGE(Table2[Sharpe Ratio]))/_xlfn.STDEV.P(Table2[Sharpe Ratio])</f>
        <v>1.5969375037200102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7.9512763187991151</v>
      </c>
      <c r="AS5">
        <f>_xlfn.RANK.AVG(Table2[[#This Row],[1Y Return vs Nifty Z-Score]],Table2[1Y Return vs Nifty Z-Score])</f>
        <v>28</v>
      </c>
      <c r="AT5">
        <f>_xlfn.RANK.AVG(Table2[[#This Row],[6M Return vs Nifty Z-Score]],Table2[6M Return vs Nifty Z-Score])</f>
        <v>7</v>
      </c>
      <c r="AU5">
        <f>_xlfn.RANK.AVG(Table2[[#This Row],[Sharpe Ratio Z-Score]],Table2[Sharpe Ratio Z-Score])</f>
        <v>42</v>
      </c>
      <c r="AV5">
        <f>(Table2[[#This Row],[Rank 1Y]]+Table2[[#This Row],[Rank 6M]]+Table2[[#This Row],[Rank Sharpe]])/3</f>
        <v>25.666666666666668</v>
      </c>
    </row>
    <row r="6" spans="1:48" x14ac:dyDescent="0.3">
      <c r="A6" t="s">
        <v>361</v>
      </c>
      <c r="B6" t="s">
        <v>362</v>
      </c>
      <c r="C6" t="s">
        <v>2914</v>
      </c>
      <c r="D6" t="s">
        <v>363</v>
      </c>
      <c r="E6">
        <v>64077.921450000002</v>
      </c>
      <c r="F6">
        <v>3894.2</v>
      </c>
      <c r="G6">
        <v>194.541578809794</v>
      </c>
      <c r="H6">
        <f>(Table2[[#This Row],[1Y Return vs Nifty]]-AVERAGE(Table2[1Y Return vs Nifty]))/_xlfn.STDEV.P(Table2[1Y Return vs Nifty])</f>
        <v>1.7776126502274403</v>
      </c>
      <c r="I6">
        <v>35.032421497953898</v>
      </c>
      <c r="J6">
        <f>(Table2[[#This Row],[1M Return vs Nifty]]-AVERAGE(Table2[1M Return vs Nifty]))/_xlfn.STDEV.P(Table2[1M Return vs Nifty])</f>
        <v>2.7420932836495058</v>
      </c>
      <c r="K6">
        <v>73.0349386830855</v>
      </c>
      <c r="L6">
        <f>(Table2[[#This Row],[6M Return vs Nifty]]-AVERAGE(Table2[6M Return vs Nifty]))/_xlfn.STDEV.P(Table2[6M Return vs Nifty])</f>
        <v>1.7740471220119118</v>
      </c>
      <c r="M6">
        <v>17.152356888711299</v>
      </c>
      <c r="N6">
        <f>(Table2[[#This Row],[1W Return vs Nifty]]-AVERAGE(Table2[1W Return vs Nifty]))/_xlfn.STDEV.P(Table2[1W Return vs Nifty])</f>
        <v>2.9563655074675297</v>
      </c>
      <c r="O6">
        <v>3393.92</v>
      </c>
      <c r="P6">
        <v>2931.3401940490699</v>
      </c>
      <c r="Q6">
        <v>2259.00991068963</v>
      </c>
      <c r="R6">
        <v>86.884915647972704</v>
      </c>
      <c r="S6">
        <v>0.14740477088440507</v>
      </c>
      <c r="T6">
        <v>0.32847085026352008</v>
      </c>
      <c r="U6">
        <v>0.72385255220557188</v>
      </c>
      <c r="V6">
        <v>1.4889539148336399</v>
      </c>
      <c r="W6">
        <v>3840</v>
      </c>
      <c r="X6">
        <v>4015</v>
      </c>
      <c r="Y6">
        <v>3840</v>
      </c>
      <c r="Z6">
        <v>4245</v>
      </c>
      <c r="AA6">
        <v>2400</v>
      </c>
      <c r="AB6">
        <v>4245</v>
      </c>
      <c r="AC6">
        <v>1.4114583333333375E-2</v>
      </c>
      <c r="AD6">
        <v>3.1020492013764001E-2</v>
      </c>
      <c r="AE6">
        <v>1.4114583333333375E-2</v>
      </c>
      <c r="AF6">
        <v>9.008268707308309E-2</v>
      </c>
      <c r="AG6">
        <v>0.62258333333333327</v>
      </c>
      <c r="AH6">
        <v>9.008268707308309E-2</v>
      </c>
      <c r="AI6">
        <v>9.0082687073083001</v>
      </c>
      <c r="AJ6">
        <v>235.12908777969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0.84</v>
      </c>
      <c r="AM6" t="s">
        <v>2950</v>
      </c>
      <c r="AN6">
        <v>45.33</v>
      </c>
      <c r="AO6" t="s">
        <v>2950</v>
      </c>
      <c r="AP6">
        <v>0.25446097310617499</v>
      </c>
      <c r="AQ6">
        <f>(Table2[[#This Row],[Sharpe Ratio]]-AVERAGE(Table2[Sharpe Ratio]))/_xlfn.STDEV.P(Table2[Sharpe Ratio])</f>
        <v>2.2292061554743596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11.479324718830746</v>
      </c>
      <c r="AS6">
        <f>_xlfn.RANK.AVG(Table2[[#This Row],[1Y Return vs Nifty Z-Score]],Table2[1Y Return vs Nifty Z-Score])</f>
        <v>31</v>
      </c>
      <c r="AT6">
        <f>_xlfn.RANK.AVG(Table2[[#This Row],[6M Return vs Nifty Z-Score]],Table2[6M Return vs Nifty Z-Score])</f>
        <v>42</v>
      </c>
      <c r="AU6">
        <f>_xlfn.RANK.AVG(Table2[[#This Row],[Sharpe Ratio Z-Score]],Table2[Sharpe Ratio Z-Score])</f>
        <v>9</v>
      </c>
      <c r="AV6">
        <f>(Table2[[#This Row],[Rank 1Y]]+Table2[[#This Row],[Rank 6M]]+Table2[[#This Row],[Rank Sharpe]])/3</f>
        <v>27.333333333333332</v>
      </c>
    </row>
    <row r="7" spans="1:48" x14ac:dyDescent="0.3">
      <c r="A7" t="s">
        <v>149</v>
      </c>
      <c r="B7" t="s">
        <v>150</v>
      </c>
      <c r="C7" t="s">
        <v>2916</v>
      </c>
      <c r="D7" t="s">
        <v>151</v>
      </c>
      <c r="E7">
        <v>167627.67019434</v>
      </c>
      <c r="F7">
        <v>5337.15</v>
      </c>
      <c r="G7">
        <v>189.17334733569999</v>
      </c>
      <c r="H7">
        <f>(Table2[[#This Row],[1Y Return vs Nifty]]-AVERAGE(Table2[1Y Return vs Nifty]))/_xlfn.STDEV.P(Table2[1Y Return vs Nifty])</f>
        <v>1.713437989219236</v>
      </c>
      <c r="I7">
        <v>10.044679948628801</v>
      </c>
      <c r="J7">
        <f>(Table2[[#This Row],[1M Return vs Nifty]]-AVERAGE(Table2[1M Return vs Nifty]))/_xlfn.STDEV.P(Table2[1M Return vs Nifty])</f>
        <v>0.57597319771802502</v>
      </c>
      <c r="K7">
        <v>70.034853902970099</v>
      </c>
      <c r="L7">
        <f>(Table2[[#This Row],[6M Return vs Nifty]]-AVERAGE(Table2[6M Return vs Nifty]))/_xlfn.STDEV.P(Table2[6M Return vs Nifty])</f>
        <v>1.6823541047853607</v>
      </c>
      <c r="M7">
        <v>5.4512077890974302</v>
      </c>
      <c r="N7">
        <f>(Table2[[#This Row],[1W Return vs Nifty]]-AVERAGE(Table2[1W Return vs Nifty]))/_xlfn.STDEV.P(Table2[1W Return vs Nifty])</f>
        <v>0.74157728673417422</v>
      </c>
      <c r="O7">
        <v>4981.8900000000003</v>
      </c>
      <c r="P7">
        <v>4617.04738205986</v>
      </c>
      <c r="Q7">
        <v>3547.7798208847198</v>
      </c>
      <c r="R7">
        <v>77.449161858432007</v>
      </c>
      <c r="S7">
        <v>7.1310285855368027E-2</v>
      </c>
      <c r="T7">
        <v>0.15596604460638464</v>
      </c>
      <c r="U7">
        <v>0.50436336792429803</v>
      </c>
      <c r="V7">
        <v>0.90830557429500203</v>
      </c>
      <c r="W7">
        <v>5200</v>
      </c>
      <c r="X7">
        <v>5353.85</v>
      </c>
      <c r="Y7">
        <v>5200</v>
      </c>
      <c r="Z7">
        <v>5452</v>
      </c>
      <c r="AA7">
        <v>4196</v>
      </c>
      <c r="AB7">
        <v>5452</v>
      </c>
      <c r="AC7">
        <v>2.6375000000000037E-2</v>
      </c>
      <c r="AD7">
        <v>3.1290108016452933E-3</v>
      </c>
      <c r="AE7">
        <v>2.6375000000000037E-2</v>
      </c>
      <c r="AF7">
        <v>2.1518975483169944E-2</v>
      </c>
      <c r="AG7">
        <v>0.27196139180171586</v>
      </c>
      <c r="AH7">
        <v>2.1518975483169944E-2</v>
      </c>
      <c r="AI7">
        <v>2.15189754831699</v>
      </c>
      <c r="AJ7">
        <v>222.00971371685401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0.24</v>
      </c>
      <c r="AM7" t="s">
        <v>2950</v>
      </c>
      <c r="AN7">
        <v>16.05</v>
      </c>
      <c r="AO7" t="s">
        <v>2950</v>
      </c>
      <c r="AP7">
        <v>0.24245794768415399</v>
      </c>
      <c r="AQ7">
        <f>(Table2[[#This Row],[Sharpe Ratio]]-AVERAGE(Table2[Sharpe Ratio]))/_xlfn.STDEV.P(Table2[Sharpe Ratio])</f>
        <v>2.0945331029578211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6.8078756814146182</v>
      </c>
      <c r="AS7">
        <f>_xlfn.RANK.AVG(Table2[[#This Row],[1Y Return vs Nifty Z-Score]],Table2[1Y Return vs Nifty Z-Score])</f>
        <v>34</v>
      </c>
      <c r="AT7">
        <f>_xlfn.RANK.AVG(Table2[[#This Row],[6M Return vs Nifty Z-Score]],Table2[6M Return vs Nifty Z-Score])</f>
        <v>46</v>
      </c>
      <c r="AU7">
        <f>_xlfn.RANK.AVG(Table2[[#This Row],[Sharpe Ratio Z-Score]],Table2[Sharpe Ratio Z-Score])</f>
        <v>14</v>
      </c>
      <c r="AV7">
        <f>(Table2[[#This Row],[Rank 1Y]]+Table2[[#This Row],[Rank 6M]]+Table2[[#This Row],[Rank Sharpe]])/3</f>
        <v>31.333333333333332</v>
      </c>
    </row>
    <row r="8" spans="1:48" x14ac:dyDescent="0.3">
      <c r="A8" t="s">
        <v>699</v>
      </c>
      <c r="B8" t="s">
        <v>700</v>
      </c>
      <c r="C8" t="s">
        <v>2914</v>
      </c>
      <c r="D8" t="s">
        <v>143</v>
      </c>
      <c r="E8">
        <v>20823.570408150001</v>
      </c>
      <c r="F8">
        <v>904.05</v>
      </c>
      <c r="G8">
        <v>222.08242841558601</v>
      </c>
      <c r="H8">
        <f>(Table2[[#This Row],[1Y Return vs Nifty]]-AVERAGE(Table2[1Y Return vs Nifty]))/_xlfn.STDEV.P(Table2[1Y Return vs Nifty])</f>
        <v>2.1068504440630571</v>
      </c>
      <c r="I8">
        <v>-3.2635182746557998</v>
      </c>
      <c r="J8">
        <f>(Table2[[#This Row],[1M Return vs Nifty]]-AVERAGE(Table2[1M Return vs Nifty]))/_xlfn.STDEV.P(Table2[1M Return vs Nifty])</f>
        <v>-0.57767870083833017</v>
      </c>
      <c r="K8">
        <v>111.231195887664</v>
      </c>
      <c r="L8">
        <f>(Table2[[#This Row],[6M Return vs Nifty]]-AVERAGE(Table2[6M Return vs Nifty]))/_xlfn.STDEV.P(Table2[6M Return vs Nifty])</f>
        <v>2.9414574875664736</v>
      </c>
      <c r="M8">
        <v>12.679572346189699</v>
      </c>
      <c r="N8">
        <f>(Table2[[#This Row],[1W Return vs Nifty]]-AVERAGE(Table2[1W Return vs Nifty]))/_xlfn.STDEV.P(Table2[1W Return vs Nifty])</f>
        <v>2.1097588678698882</v>
      </c>
      <c r="O8">
        <v>821.43</v>
      </c>
      <c r="P8">
        <v>783.02009544570501</v>
      </c>
      <c r="Q8">
        <v>581.99797978682898</v>
      </c>
      <c r="R8">
        <v>54.4530838656678</v>
      </c>
      <c r="S8">
        <v>0.10058069464227026</v>
      </c>
      <c r="T8">
        <v>0.15456806952751734</v>
      </c>
      <c r="U8">
        <v>0.55335590740560714</v>
      </c>
      <c r="V8">
        <v>1.52065852553474</v>
      </c>
      <c r="W8">
        <v>896.75</v>
      </c>
      <c r="X8">
        <v>935.95</v>
      </c>
      <c r="Y8">
        <v>826</v>
      </c>
      <c r="Z8">
        <v>954.7</v>
      </c>
      <c r="AA8">
        <v>649.6</v>
      </c>
      <c r="AB8">
        <v>954.7</v>
      </c>
      <c r="AC8">
        <v>8.1405073877891532E-3</v>
      </c>
      <c r="AD8">
        <v>3.5285658979038903E-2</v>
      </c>
      <c r="AE8">
        <v>9.449152542372885E-2</v>
      </c>
      <c r="AF8">
        <v>5.6025662297439327E-2</v>
      </c>
      <c r="AG8">
        <v>0.39170258620689635</v>
      </c>
      <c r="AH8">
        <v>5.6025662297439327E-2</v>
      </c>
      <c r="AI8">
        <v>5.6412809026049304</v>
      </c>
      <c r="AJ8">
        <v>277.39511584220401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</v>
      </c>
      <c r="AM8" t="s">
        <v>2950</v>
      </c>
      <c r="AN8">
        <v>32.22</v>
      </c>
      <c r="AO8" t="s">
        <v>2950</v>
      </c>
      <c r="AP8">
        <v>0.179783641973917</v>
      </c>
      <c r="AQ8">
        <f>(Table2[[#This Row],[Sharpe Ratio]]-AVERAGE(Table2[Sharpe Ratio]))/_xlfn.STDEV.P(Table2[Sharpe Ratio])</f>
        <v>1.3913320542566199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7.9717201529177091</v>
      </c>
      <c r="AS8">
        <f>_xlfn.RANK.AVG(Table2[[#This Row],[1Y Return vs Nifty Z-Score]],Table2[1Y Return vs Nifty Z-Score])</f>
        <v>21</v>
      </c>
      <c r="AT8">
        <f>_xlfn.RANK.AVG(Table2[[#This Row],[6M Return vs Nifty Z-Score]],Table2[6M Return vs Nifty Z-Score])</f>
        <v>8</v>
      </c>
      <c r="AU8">
        <f>_xlfn.RANK.AVG(Table2[[#This Row],[Sharpe Ratio Z-Score]],Table2[Sharpe Ratio Z-Score])</f>
        <v>66</v>
      </c>
      <c r="AV8">
        <f>(Table2[[#This Row],[Rank 1Y]]+Table2[[#This Row],[Rank 6M]]+Table2[[#This Row],[Rank Sharpe]])/3</f>
        <v>31.666666666666668</v>
      </c>
    </row>
    <row r="9" spans="1:48" x14ac:dyDescent="0.3">
      <c r="A9" t="s">
        <v>357</v>
      </c>
      <c r="B9" t="s">
        <v>358</v>
      </c>
      <c r="C9" t="s">
        <v>2919</v>
      </c>
      <c r="D9" t="s">
        <v>137</v>
      </c>
      <c r="E9">
        <v>64877.454391630003</v>
      </c>
      <c r="F9">
        <v>1983.2</v>
      </c>
      <c r="G9">
        <v>219.79616664031499</v>
      </c>
      <c r="H9">
        <f>(Table2[[#This Row],[1Y Return vs Nifty]]-AVERAGE(Table2[1Y Return vs Nifty]))/_xlfn.STDEV.P(Table2[1Y Return vs Nifty])</f>
        <v>2.0795192689615227</v>
      </c>
      <c r="I9">
        <v>22.783079546179899</v>
      </c>
      <c r="J9">
        <f>(Table2[[#This Row],[1M Return vs Nifty]]-AVERAGE(Table2[1M Return vs Nifty]))/_xlfn.STDEV.P(Table2[1M Return vs Nifty])</f>
        <v>1.6802307864404515</v>
      </c>
      <c r="K9">
        <v>75.797568413950401</v>
      </c>
      <c r="L9">
        <f>(Table2[[#This Row],[6M Return vs Nifty]]-AVERAGE(Table2[6M Return vs Nifty]))/_xlfn.STDEV.P(Table2[6M Return vs Nifty])</f>
        <v>1.8584826876938372</v>
      </c>
      <c r="M9">
        <v>4.4644190183130803</v>
      </c>
      <c r="N9">
        <f>(Table2[[#This Row],[1W Return vs Nifty]]-AVERAGE(Table2[1W Return vs Nifty]))/_xlfn.STDEV.P(Table2[1W Return vs Nifty])</f>
        <v>0.55479835354741169</v>
      </c>
      <c r="O9">
        <v>1786.18</v>
      </c>
      <c r="P9">
        <v>1598.9556634411399</v>
      </c>
      <c r="Q9">
        <v>1201.73662725497</v>
      </c>
      <c r="R9">
        <v>65.475997522951999</v>
      </c>
      <c r="S9">
        <v>0.11030243312544097</v>
      </c>
      <c r="T9">
        <v>0.24030956288801741</v>
      </c>
      <c r="U9">
        <v>0.65027840129169046</v>
      </c>
      <c r="V9">
        <v>1.3726905129309801</v>
      </c>
      <c r="W9">
        <v>1975</v>
      </c>
      <c r="X9">
        <v>2038.75</v>
      </c>
      <c r="Y9">
        <v>1837</v>
      </c>
      <c r="Z9">
        <v>2050.5500000000002</v>
      </c>
      <c r="AA9">
        <v>1386.05</v>
      </c>
      <c r="AB9">
        <v>2050.5500000000002</v>
      </c>
      <c r="AC9">
        <v>4.1518987341773173E-3</v>
      </c>
      <c r="AD9">
        <v>2.8010286405808715E-2</v>
      </c>
      <c r="AE9">
        <v>7.9586281981491647E-2</v>
      </c>
      <c r="AF9">
        <v>3.3960266236385817E-2</v>
      </c>
      <c r="AG9">
        <v>0.43082861368637504</v>
      </c>
      <c r="AH9">
        <v>3.3960266236385817E-2</v>
      </c>
      <c r="AI9">
        <v>3.3960266236385799</v>
      </c>
      <c r="AJ9">
        <v>280.506523407521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</v>
      </c>
      <c r="AM9" t="s">
        <v>2950</v>
      </c>
      <c r="AN9">
        <v>31.19</v>
      </c>
      <c r="AO9" t="s">
        <v>2950</v>
      </c>
      <c r="AP9">
        <v>0.20084173598295699</v>
      </c>
      <c r="AQ9">
        <f>(Table2[[#This Row],[Sharpe Ratio]]-AVERAGE(Table2[Sharpe Ratio]))/_xlfn.STDEV.P(Table2[Sharpe Ratio])</f>
        <v>1.627602302853673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7.8006333994968964</v>
      </c>
      <c r="AS9">
        <f>_xlfn.RANK.AVG(Table2[[#This Row],[1Y Return vs Nifty Z-Score]],Table2[1Y Return vs Nifty Z-Score])</f>
        <v>22</v>
      </c>
      <c r="AT9">
        <f>_xlfn.RANK.AVG(Table2[[#This Row],[6M Return vs Nifty Z-Score]],Table2[6M Return vs Nifty Z-Score])</f>
        <v>37</v>
      </c>
      <c r="AU9">
        <f>_xlfn.RANK.AVG(Table2[[#This Row],[Sharpe Ratio Z-Score]],Table2[Sharpe Ratio Z-Score])</f>
        <v>38</v>
      </c>
      <c r="AV9">
        <f>(Table2[[#This Row],[Rank 1Y]]+Table2[[#This Row],[Rank 6M]]+Table2[[#This Row],[Rank Sharpe]])/3</f>
        <v>32.333333333333336</v>
      </c>
    </row>
    <row r="10" spans="1:48" x14ac:dyDescent="0.3">
      <c r="A10" t="s">
        <v>413</v>
      </c>
      <c r="B10" t="s">
        <v>414</v>
      </c>
      <c r="C10" t="s">
        <v>2906</v>
      </c>
      <c r="D10" t="s">
        <v>119</v>
      </c>
      <c r="E10">
        <v>51789.152999999998</v>
      </c>
      <c r="F10">
        <v>281.05</v>
      </c>
      <c r="G10">
        <v>341.844048065256</v>
      </c>
      <c r="H10">
        <f>(Table2[[#This Row],[1Y Return vs Nifty]]-AVERAGE(Table2[1Y Return vs Nifty]))/_xlfn.STDEV.P(Table2[1Y Return vs Nifty])</f>
        <v>3.5385438015310582</v>
      </c>
      <c r="I10">
        <v>11.027534376289401</v>
      </c>
      <c r="J10">
        <f>(Table2[[#This Row],[1M Return vs Nifty]]-AVERAGE(Table2[1M Return vs Nifty]))/_xlfn.STDEV.P(Table2[1M Return vs Nifty])</f>
        <v>0.6611742037032905</v>
      </c>
      <c r="K10">
        <v>155.20118570292399</v>
      </c>
      <c r="L10">
        <f>(Table2[[#This Row],[6M Return vs Nifty]]-AVERAGE(Table2[6M Return vs Nifty]))/_xlfn.STDEV.P(Table2[6M Return vs Nifty])</f>
        <v>4.2853331874481384</v>
      </c>
      <c r="M10">
        <v>0.86857515445549804</v>
      </c>
      <c r="N10">
        <f>(Table2[[#This Row],[1W Return vs Nifty]]-AVERAGE(Table2[1W Return vs Nifty]))/_xlfn.STDEV.P(Table2[1W Return vs Nifty])</f>
        <v>-0.12582135016449955</v>
      </c>
      <c r="O10">
        <v>266.89999999999998</v>
      </c>
      <c r="P10">
        <v>243.814327244032</v>
      </c>
      <c r="Q10">
        <v>172.118916943383</v>
      </c>
      <c r="R10">
        <v>66.157559614428095</v>
      </c>
      <c r="S10">
        <v>5.3016110902960101E-2</v>
      </c>
      <c r="T10">
        <v>0.15272143018362949</v>
      </c>
      <c r="U10">
        <v>0.63288268942831505</v>
      </c>
      <c r="V10">
        <v>1.0448941549728601</v>
      </c>
      <c r="W10">
        <v>280</v>
      </c>
      <c r="X10">
        <v>293.25</v>
      </c>
      <c r="Y10">
        <v>271.8</v>
      </c>
      <c r="Z10">
        <v>293.25</v>
      </c>
      <c r="AA10">
        <v>203.3</v>
      </c>
      <c r="AB10">
        <v>300</v>
      </c>
      <c r="AC10">
        <v>3.7500000000001421E-3</v>
      </c>
      <c r="AD10">
        <v>4.3408646148372032E-2</v>
      </c>
      <c r="AE10">
        <v>3.4032376747608506E-2</v>
      </c>
      <c r="AF10">
        <v>4.3408646148372032E-2</v>
      </c>
      <c r="AG10">
        <v>0.38243974422036398</v>
      </c>
      <c r="AH10">
        <v>6.7425724959971456E-2</v>
      </c>
      <c r="AI10">
        <v>6.7425724959971403</v>
      </c>
      <c r="AJ10">
        <v>393.93673110720499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0.28999999999999998</v>
      </c>
      <c r="AM10" t="s">
        <v>2950</v>
      </c>
      <c r="AN10">
        <v>22.36</v>
      </c>
      <c r="AO10" t="s">
        <v>2950</v>
      </c>
      <c r="AP10">
        <v>0.16405202814516001</v>
      </c>
      <c r="AQ10">
        <f>(Table2[[#This Row],[Sharpe Ratio]]-AVERAGE(Table2[Sharpe Ratio]))/_xlfn.STDEV.P(Table2[Sharpe Ratio])</f>
        <v>1.2148245171282537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9.5740543596462402</v>
      </c>
      <c r="AS10">
        <f>_xlfn.RANK.AVG(Table2[[#This Row],[1Y Return vs Nifty Z-Score]],Table2[1Y Return vs Nifty Z-Score])</f>
        <v>6</v>
      </c>
      <c r="AT10">
        <f>_xlfn.RANK.AVG(Table2[[#This Row],[6M Return vs Nifty Z-Score]],Table2[6M Return vs Nifty Z-Score])</f>
        <v>2</v>
      </c>
      <c r="AU10">
        <f>_xlfn.RANK.AVG(Table2[[#This Row],[Sharpe Ratio Z-Score]],Table2[Sharpe Ratio Z-Score])</f>
        <v>96</v>
      </c>
      <c r="AV10">
        <f>(Table2[[#This Row],[Rank 1Y]]+Table2[[#This Row],[Rank 6M]]+Table2[[#This Row],[Rank Sharpe]])/3</f>
        <v>34.666666666666664</v>
      </c>
    </row>
    <row r="11" spans="1:48" x14ac:dyDescent="0.3">
      <c r="A11" t="s">
        <v>71</v>
      </c>
      <c r="B11" t="s">
        <v>72</v>
      </c>
      <c r="C11" t="s">
        <v>2914</v>
      </c>
      <c r="D11" t="s">
        <v>73</v>
      </c>
      <c r="E11">
        <v>345532.63537500001</v>
      </c>
      <c r="F11">
        <v>5170.55</v>
      </c>
      <c r="G11">
        <v>146.05564215623701</v>
      </c>
      <c r="H11">
        <f>(Table2[[#This Row],[1Y Return vs Nifty]]-AVERAGE(Table2[1Y Return vs Nifty]))/_xlfn.STDEV.P(Table2[1Y Return vs Nifty])</f>
        <v>1.1979862754291339</v>
      </c>
      <c r="I11">
        <v>6.1222011285035496</v>
      </c>
      <c r="J11">
        <f>(Table2[[#This Row],[1M Return vs Nifty]]-AVERAGE(Table2[1M Return vs Nifty]))/_xlfn.STDEV.P(Table2[1M Return vs Nifty])</f>
        <v>0.23594406214600253</v>
      </c>
      <c r="K11">
        <v>80.474800269729798</v>
      </c>
      <c r="L11">
        <f>(Table2[[#This Row],[6M Return vs Nifty]]-AVERAGE(Table2[6M Return vs Nifty]))/_xlfn.STDEV.P(Table2[6M Return vs Nifty])</f>
        <v>2.0014351482266548</v>
      </c>
      <c r="M11">
        <v>2.6507635241876999</v>
      </c>
      <c r="N11">
        <f>(Table2[[#This Row],[1W Return vs Nifty]]-AVERAGE(Table2[1W Return vs Nifty]))/_xlfn.STDEV.P(Table2[1W Return vs Nifty])</f>
        <v>0.21151046013959418</v>
      </c>
      <c r="O11">
        <v>4954.07</v>
      </c>
      <c r="P11">
        <v>4490.570310348</v>
      </c>
      <c r="Q11">
        <v>3298.8307297932301</v>
      </c>
      <c r="R11">
        <v>91.0585693758308</v>
      </c>
      <c r="S11">
        <v>4.3697404356418224E-2</v>
      </c>
      <c r="T11">
        <v>0.15142390446154819</v>
      </c>
      <c r="U11">
        <v>0.56738869724427743</v>
      </c>
      <c r="V11">
        <v>1.3483008972114301</v>
      </c>
      <c r="W11">
        <v>5151</v>
      </c>
      <c r="X11">
        <v>5341.5</v>
      </c>
      <c r="Y11">
        <v>5151</v>
      </c>
      <c r="Z11">
        <v>5582.8</v>
      </c>
      <c r="AA11">
        <v>3920</v>
      </c>
      <c r="AB11">
        <v>5582.8</v>
      </c>
      <c r="AC11">
        <v>3.7953795379537247E-3</v>
      </c>
      <c r="AD11">
        <v>3.3062246762916914E-2</v>
      </c>
      <c r="AE11">
        <v>3.7953795379537247E-3</v>
      </c>
      <c r="AF11">
        <v>7.9730396186092456E-2</v>
      </c>
      <c r="AG11">
        <v>0.31901785714285724</v>
      </c>
      <c r="AH11">
        <v>7.9730396186092456E-2</v>
      </c>
      <c r="AI11">
        <v>7.9730396186092403</v>
      </c>
      <c r="AJ11">
        <v>192.48500961647201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</v>
      </c>
      <c r="AM11">
        <v>0</v>
      </c>
      <c r="AN11">
        <v>19.32</v>
      </c>
      <c r="AO11" t="s">
        <v>2950</v>
      </c>
      <c r="AP11">
        <v>0.29352348153202901</v>
      </c>
      <c r="AQ11">
        <f>(Table2[[#This Row],[Sharpe Ratio]]-AVERAGE(Table2[Sharpe Ratio]))/_xlfn.STDEV.P(Table2[Sharpe Ratio])</f>
        <v>2.6674845947594621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6.3143605407008483</v>
      </c>
      <c r="AS11">
        <f>_xlfn.RANK.AVG(Table2[[#This Row],[1Y Return vs Nifty Z-Score]],Table2[1Y Return vs Nifty Z-Score])</f>
        <v>67</v>
      </c>
      <c r="AT11">
        <f>_xlfn.RANK.AVG(Table2[[#This Row],[6M Return vs Nifty Z-Score]],Table2[6M Return vs Nifty Z-Score])</f>
        <v>34</v>
      </c>
      <c r="AU11">
        <f>_xlfn.RANK.AVG(Table2[[#This Row],[Sharpe Ratio Z-Score]],Table2[Sharpe Ratio Z-Score])</f>
        <v>4</v>
      </c>
      <c r="AV11">
        <f>(Table2[[#This Row],[Rank 1Y]]+Table2[[#This Row],[Rank 6M]]+Table2[[#This Row],[Rank Sharpe]])/3</f>
        <v>35</v>
      </c>
    </row>
    <row r="12" spans="1:48" x14ac:dyDescent="0.3">
      <c r="A12" t="s">
        <v>996</v>
      </c>
      <c r="B12" t="s">
        <v>997</v>
      </c>
      <c r="C12" t="s">
        <v>2914</v>
      </c>
      <c r="D12" t="s">
        <v>143</v>
      </c>
      <c r="E12">
        <v>12105.943449599999</v>
      </c>
      <c r="F12">
        <v>11365.25</v>
      </c>
      <c r="G12">
        <v>156.150464390498</v>
      </c>
      <c r="H12">
        <f>(Table2[[#This Row],[1Y Return vs Nifty]]-AVERAGE(Table2[1Y Return vs Nifty]))/_xlfn.STDEV.P(Table2[1Y Return vs Nifty])</f>
        <v>1.3186650870541701</v>
      </c>
      <c r="I12">
        <v>-5.7866867594444198</v>
      </c>
      <c r="J12">
        <f>(Table2[[#This Row],[1M Return vs Nifty]]-AVERAGE(Table2[1M Return vs Nifty]))/_xlfn.STDEV.P(Table2[1M Return vs Nifty])</f>
        <v>-0.7964053882542862</v>
      </c>
      <c r="K12">
        <v>74.143574412577493</v>
      </c>
      <c r="L12">
        <f>(Table2[[#This Row],[6M Return vs Nifty]]-AVERAGE(Table2[6M Return vs Nifty]))/_xlfn.STDEV.P(Table2[6M Return vs Nifty])</f>
        <v>1.807930882802955</v>
      </c>
      <c r="M12">
        <v>8.0897063380748193</v>
      </c>
      <c r="N12">
        <f>(Table2[[#This Row],[1W Return vs Nifty]]-AVERAGE(Table2[1W Return vs Nifty]))/_xlfn.STDEV.P(Table2[1W Return vs Nifty])</f>
        <v>1.2409911013047459</v>
      </c>
      <c r="O12">
        <v>11061.1</v>
      </c>
      <c r="P12">
        <v>10511.7899455846</v>
      </c>
      <c r="Q12">
        <v>7997.6613838079002</v>
      </c>
      <c r="R12">
        <v>71.028047705726905</v>
      </c>
      <c r="S12">
        <v>2.7497265190622899E-2</v>
      </c>
      <c r="T12">
        <v>8.1190744757403621E-2</v>
      </c>
      <c r="U12">
        <v>0.42107166765151294</v>
      </c>
      <c r="V12">
        <v>0.79117719554619503</v>
      </c>
      <c r="W12">
        <v>11250</v>
      </c>
      <c r="X12">
        <v>11800</v>
      </c>
      <c r="Y12">
        <v>11112</v>
      </c>
      <c r="Z12">
        <v>11999</v>
      </c>
      <c r="AA12">
        <v>9551</v>
      </c>
      <c r="AB12">
        <v>12000.05</v>
      </c>
      <c r="AC12">
        <v>1.02444444444445E-2</v>
      </c>
      <c r="AD12">
        <v>3.8252568135324738E-2</v>
      </c>
      <c r="AE12">
        <v>2.2790676745860328E-2</v>
      </c>
      <c r="AF12">
        <v>5.5762081784386686E-2</v>
      </c>
      <c r="AG12">
        <v>0.18995393152549478</v>
      </c>
      <c r="AH12">
        <v>5.5854468665449408E-2</v>
      </c>
      <c r="AI12">
        <v>9.9843822177250807</v>
      </c>
      <c r="AJ12">
        <v>192.918814432989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0.09</v>
      </c>
      <c r="AM12" t="s">
        <v>2950</v>
      </c>
      <c r="AN12">
        <v>10.68</v>
      </c>
      <c r="AO12" t="s">
        <v>2950</v>
      </c>
      <c r="AP12">
        <v>0.235931897541304</v>
      </c>
      <c r="AQ12">
        <f>(Table2[[#This Row],[Sharpe Ratio]]-AVERAGE(Table2[Sharpe Ratio]))/_xlfn.STDEV.P(Table2[Sharpe Ratio])</f>
        <v>2.0213113057265009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5.5924929886340857</v>
      </c>
      <c r="AS12">
        <f>_xlfn.RANK.AVG(Table2[[#This Row],[1Y Return vs Nifty Z-Score]],Table2[1Y Return vs Nifty Z-Score])</f>
        <v>58</v>
      </c>
      <c r="AT12">
        <f>_xlfn.RANK.AVG(Table2[[#This Row],[6M Return vs Nifty Z-Score]],Table2[6M Return vs Nifty Z-Score])</f>
        <v>40</v>
      </c>
      <c r="AU12">
        <f>_xlfn.RANK.AVG(Table2[[#This Row],[Sharpe Ratio Z-Score]],Table2[Sharpe Ratio Z-Score])</f>
        <v>15</v>
      </c>
      <c r="AV12">
        <f>(Table2[[#This Row],[Rank 1Y]]+Table2[[#This Row],[Rank 6M]]+Table2[[#This Row],[Rank Sharpe]])/3</f>
        <v>37.666666666666664</v>
      </c>
    </row>
    <row r="13" spans="1:48" x14ac:dyDescent="0.3">
      <c r="A13" t="s">
        <v>1393</v>
      </c>
      <c r="B13" t="s">
        <v>1394</v>
      </c>
      <c r="C13" t="s">
        <v>2919</v>
      </c>
      <c r="D13" t="s">
        <v>137</v>
      </c>
      <c r="E13">
        <v>6559.2284994000001</v>
      </c>
      <c r="F13">
        <v>959.6</v>
      </c>
      <c r="G13">
        <v>140.38068485777899</v>
      </c>
      <c r="H13">
        <f>(Table2[[#This Row],[1Y Return vs Nifty]]-AVERAGE(Table2[1Y Return vs Nifty]))/_xlfn.STDEV.P(Table2[1Y Return vs Nifty])</f>
        <v>1.1301448526771389</v>
      </c>
      <c r="I13">
        <v>9.7597257381226203</v>
      </c>
      <c r="J13">
        <f>(Table2[[#This Row],[1M Return vs Nifty]]-AVERAGE(Table2[1M Return vs Nifty]))/_xlfn.STDEV.P(Table2[1M Return vs Nifty])</f>
        <v>0.55127128387239954</v>
      </c>
      <c r="K13">
        <v>134.917642905706</v>
      </c>
      <c r="L13">
        <f>(Table2[[#This Row],[6M Return vs Nifty]]-AVERAGE(Table2[6M Return vs Nifty]))/_xlfn.STDEV.P(Table2[6M Return vs Nifty])</f>
        <v>3.6653976271439874</v>
      </c>
      <c r="M13">
        <v>-3.7629453647461801</v>
      </c>
      <c r="N13">
        <f>(Table2[[#This Row],[1W Return vs Nifty]]-AVERAGE(Table2[1W Return vs Nifty]))/_xlfn.STDEV.P(Table2[1W Return vs Nifty])</f>
        <v>-1.0024734637890678</v>
      </c>
      <c r="O13">
        <v>919.58</v>
      </c>
      <c r="P13">
        <v>850.26997904986399</v>
      </c>
      <c r="Q13">
        <v>660.20036846666801</v>
      </c>
      <c r="R13">
        <v>40.158325964254502</v>
      </c>
      <c r="S13">
        <v>4.3519867765719145E-2</v>
      </c>
      <c r="T13">
        <v>0.12858271330749216</v>
      </c>
      <c r="U13">
        <v>0.45349812849801219</v>
      </c>
      <c r="V13">
        <v>2.6636858617510502</v>
      </c>
      <c r="W13">
        <v>955</v>
      </c>
      <c r="X13">
        <v>995</v>
      </c>
      <c r="Y13">
        <v>955</v>
      </c>
      <c r="Z13">
        <v>1070</v>
      </c>
      <c r="AA13">
        <v>737.05</v>
      </c>
      <c r="AB13">
        <v>1070</v>
      </c>
      <c r="AC13">
        <v>4.8167539267016668E-3</v>
      </c>
      <c r="AD13">
        <v>3.6890370987911592E-2</v>
      </c>
      <c r="AE13">
        <v>4.8167539267016668E-3</v>
      </c>
      <c r="AF13">
        <v>0.1150479366402668</v>
      </c>
      <c r="AG13">
        <v>0.30194695068177202</v>
      </c>
      <c r="AH13">
        <v>0.1150479366402668</v>
      </c>
      <c r="AI13">
        <v>11.5047936640266</v>
      </c>
      <c r="AJ13">
        <v>169.17251051893399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0.03</v>
      </c>
      <c r="AM13" t="s">
        <v>2950</v>
      </c>
      <c r="AN13">
        <v>23.98</v>
      </c>
      <c r="AO13" t="s">
        <v>2950</v>
      </c>
      <c r="AP13">
        <v>0.19988929733910901</v>
      </c>
      <c r="AQ13">
        <f>(Table2[[#This Row],[Sharpe Ratio]]-AVERAGE(Table2[Sharpe Ratio]))/_xlfn.STDEV.P(Table2[Sharpe Ratio])</f>
        <v>1.6169160121068087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5.9612563120112672</v>
      </c>
      <c r="AS13">
        <f>_xlfn.RANK.AVG(Table2[[#This Row],[1Y Return vs Nifty Z-Score]],Table2[1Y Return vs Nifty Z-Score])</f>
        <v>73</v>
      </c>
      <c r="AT13">
        <f>_xlfn.RANK.AVG(Table2[[#This Row],[6M Return vs Nifty Z-Score]],Table2[6M Return vs Nifty Z-Score])</f>
        <v>3</v>
      </c>
      <c r="AU13">
        <f>_xlfn.RANK.AVG(Table2[[#This Row],[Sharpe Ratio Z-Score]],Table2[Sharpe Ratio Z-Score])</f>
        <v>39</v>
      </c>
      <c r="AV13">
        <f>(Table2[[#This Row],[Rank 1Y]]+Table2[[#This Row],[Rank 6M]]+Table2[[#This Row],[Rank Sharpe]])/3</f>
        <v>38.333333333333336</v>
      </c>
    </row>
    <row r="14" spans="1:48" x14ac:dyDescent="0.3">
      <c r="A14" t="s">
        <v>1094</v>
      </c>
      <c r="B14" t="s">
        <v>1095</v>
      </c>
      <c r="C14" t="s">
        <v>2919</v>
      </c>
      <c r="D14" t="s">
        <v>137</v>
      </c>
      <c r="E14">
        <v>10052.77518954</v>
      </c>
      <c r="F14">
        <v>438.15</v>
      </c>
      <c r="G14">
        <v>344.985166929581</v>
      </c>
      <c r="H14">
        <f>(Table2[[#This Row],[1Y Return vs Nifty]]-AVERAGE(Table2[1Y Return vs Nifty]))/_xlfn.STDEV.P(Table2[1Y Return vs Nifty])</f>
        <v>3.5760943876556164</v>
      </c>
      <c r="I14">
        <v>-11.889402358259</v>
      </c>
      <c r="J14">
        <f>(Table2[[#This Row],[1M Return vs Nifty]]-AVERAGE(Table2[1M Return vs Nifty]))/_xlfn.STDEV.P(Table2[1M Return vs Nifty])</f>
        <v>-1.3254333842908734</v>
      </c>
      <c r="K14">
        <v>127.29931370132201</v>
      </c>
      <c r="L14">
        <f>(Table2[[#This Row],[6M Return vs Nifty]]-AVERAGE(Table2[6M Return vs Nifty]))/_xlfn.STDEV.P(Table2[6M Return vs Nifty])</f>
        <v>3.4325550102935898</v>
      </c>
      <c r="M14">
        <v>-7.0039638571233702</v>
      </c>
      <c r="N14">
        <f>(Table2[[#This Row],[1W Return vs Nifty]]-AVERAGE(Table2[1W Return vs Nifty]))/_xlfn.STDEV.P(Table2[1W Return vs Nifty])</f>
        <v>-1.6159319813232862</v>
      </c>
      <c r="O14">
        <v>417.52</v>
      </c>
      <c r="P14">
        <v>382.407189773798</v>
      </c>
      <c r="Q14">
        <v>263.60297253416701</v>
      </c>
      <c r="R14">
        <v>57.920268534222302</v>
      </c>
      <c r="S14">
        <v>4.9410806667943952E-2</v>
      </c>
      <c r="T14">
        <v>0.14576820655274569</v>
      </c>
      <c r="U14">
        <v>0.66215879808870137</v>
      </c>
      <c r="V14">
        <v>0.196807140992725</v>
      </c>
      <c r="W14">
        <v>428.8</v>
      </c>
      <c r="X14">
        <v>438.15</v>
      </c>
      <c r="Y14">
        <v>411</v>
      </c>
      <c r="Z14">
        <v>445</v>
      </c>
      <c r="AA14">
        <v>377.1</v>
      </c>
      <c r="AB14">
        <v>449</v>
      </c>
      <c r="AC14">
        <v>2.1805037313432862E-2</v>
      </c>
      <c r="AD14">
        <v>0</v>
      </c>
      <c r="AE14">
        <v>6.60583941605839E-2</v>
      </c>
      <c r="AF14">
        <v>1.5633915325801828E-2</v>
      </c>
      <c r="AG14">
        <v>0.16189339697692917</v>
      </c>
      <c r="AH14">
        <v>2.4763208946707804E-2</v>
      </c>
      <c r="AI14">
        <v>5.5346342576743002</v>
      </c>
      <c r="AJ14">
        <v>377.28758169934599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0.59</v>
      </c>
      <c r="AM14" t="s">
        <v>2950</v>
      </c>
      <c r="AN14">
        <v>10.38</v>
      </c>
      <c r="AO14" t="s">
        <v>2950</v>
      </c>
      <c r="AP14">
        <v>0.15187403115313</v>
      </c>
      <c r="AQ14">
        <f>(Table2[[#This Row],[Sharpe Ratio]]-AVERAGE(Table2[Sharpe Ratio]))/_xlfn.STDEV.P(Table2[Sharpe Ratio])</f>
        <v>1.0781882966096301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5.1454723289446767</v>
      </c>
      <c r="AS14">
        <f>_xlfn.RANK.AVG(Table2[[#This Row],[1Y Return vs Nifty Z-Score]],Table2[1Y Return vs Nifty Z-Score])</f>
        <v>5</v>
      </c>
      <c r="AT14">
        <f>_xlfn.RANK.AVG(Table2[[#This Row],[6M Return vs Nifty Z-Score]],Table2[6M Return vs Nifty Z-Score])</f>
        <v>4</v>
      </c>
      <c r="AU14">
        <f>_xlfn.RANK.AVG(Table2[[#This Row],[Sharpe Ratio Z-Score]],Table2[Sharpe Ratio Z-Score])</f>
        <v>112</v>
      </c>
      <c r="AV14">
        <f>(Table2[[#This Row],[Rank 1Y]]+Table2[[#This Row],[Rank 6M]]+Table2[[#This Row],[Rank Sharpe]])/3</f>
        <v>40.333333333333336</v>
      </c>
    </row>
    <row r="15" spans="1:48" x14ac:dyDescent="0.3">
      <c r="A15" t="s">
        <v>822</v>
      </c>
      <c r="B15" t="s">
        <v>823</v>
      </c>
      <c r="C15" t="s">
        <v>2906</v>
      </c>
      <c r="D15" t="s">
        <v>273</v>
      </c>
      <c r="E15">
        <v>17022.02546415</v>
      </c>
      <c r="F15">
        <v>3936.65</v>
      </c>
      <c r="G15">
        <v>332.16493872256098</v>
      </c>
      <c r="H15">
        <f>(Table2[[#This Row],[1Y Return vs Nifty]]-AVERAGE(Table2[1Y Return vs Nifty]))/_xlfn.STDEV.P(Table2[1Y Return vs Nifty])</f>
        <v>3.4228346403433645</v>
      </c>
      <c r="I15">
        <v>-3.2840748083844802</v>
      </c>
      <c r="J15">
        <f>(Table2[[#This Row],[1M Return vs Nifty]]-AVERAGE(Table2[1M Return vs Nifty]))/_xlfn.STDEV.P(Table2[1M Return vs Nifty])</f>
        <v>-0.57946069144035905</v>
      </c>
      <c r="K15">
        <v>43.923376914839999</v>
      </c>
      <c r="L15">
        <f>(Table2[[#This Row],[6M Return vs Nifty]]-AVERAGE(Table2[6M Return vs Nifty]))/_xlfn.STDEV.P(Table2[6M Return vs Nifty])</f>
        <v>0.88429662149276789</v>
      </c>
      <c r="M15">
        <v>1.36075527197313</v>
      </c>
      <c r="N15">
        <f>(Table2[[#This Row],[1W Return vs Nifty]]-AVERAGE(Table2[1W Return vs Nifty]))/_xlfn.STDEV.P(Table2[1W Return vs Nifty])</f>
        <v>-3.2661719646400987E-2</v>
      </c>
      <c r="O15">
        <v>3980.99</v>
      </c>
      <c r="P15">
        <v>3925.3382643079399</v>
      </c>
      <c r="Q15">
        <v>3090.8277962652701</v>
      </c>
      <c r="R15">
        <v>72.337042250291603</v>
      </c>
      <c r="S15">
        <v>-1.1137933026709401E-2</v>
      </c>
      <c r="T15">
        <v>2.8817225243782385E-3</v>
      </c>
      <c r="U15">
        <v>0.27365555750364345</v>
      </c>
      <c r="V15">
        <v>0.44975942381241502</v>
      </c>
      <c r="W15">
        <v>3907</v>
      </c>
      <c r="X15">
        <v>4013.85</v>
      </c>
      <c r="Y15">
        <v>3907</v>
      </c>
      <c r="Z15">
        <v>4090</v>
      </c>
      <c r="AA15">
        <v>3541.3</v>
      </c>
      <c r="AB15">
        <v>4299.95</v>
      </c>
      <c r="AC15">
        <v>7.5889429229587524E-3</v>
      </c>
      <c r="AD15">
        <v>1.9610582601958582E-2</v>
      </c>
      <c r="AE15">
        <v>7.5889429229587524E-3</v>
      </c>
      <c r="AF15">
        <v>3.8954440958683056E-2</v>
      </c>
      <c r="AG15">
        <v>0.11163979329624718</v>
      </c>
      <c r="AH15">
        <v>9.2286588850926554E-2</v>
      </c>
      <c r="AI15">
        <v>9.2286588850926492</v>
      </c>
      <c r="AJ15">
        <v>362.53671718951898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</v>
      </c>
      <c r="AM15" t="s">
        <v>2951</v>
      </c>
      <c r="AN15">
        <v>2.68</v>
      </c>
      <c r="AO15" t="s">
        <v>2950</v>
      </c>
      <c r="AP15">
        <v>0.32409090308539201</v>
      </c>
      <c r="AQ15">
        <f>(Table2[[#This Row],[Sharpe Ratio]]-AVERAGE(Table2[Sharpe Ratio]))/_xlfn.STDEV.P(Table2[Sharpe Ratio])</f>
        <v>3.010448791152716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6.7054576419020888</v>
      </c>
      <c r="AS15">
        <f>_xlfn.RANK.AVG(Table2[[#This Row],[1Y Return vs Nifty Z-Score]],Table2[1Y Return vs Nifty Z-Score])</f>
        <v>7</v>
      </c>
      <c r="AT15">
        <f>_xlfn.RANK.AVG(Table2[[#This Row],[6M Return vs Nifty Z-Score]],Table2[6M Return vs Nifty Z-Score])</f>
        <v>113</v>
      </c>
      <c r="AU15">
        <f>_xlfn.RANK.AVG(Table2[[#This Row],[Sharpe Ratio Z-Score]],Table2[Sharpe Ratio Z-Score])</f>
        <v>2</v>
      </c>
      <c r="AV15">
        <f>(Table2[[#This Row],[Rank 1Y]]+Table2[[#This Row],[Rank 6M]]+Table2[[#This Row],[Rank Sharpe]])/3</f>
        <v>40.666666666666664</v>
      </c>
    </row>
    <row r="16" spans="1:48" x14ac:dyDescent="0.3">
      <c r="A16" t="s">
        <v>771</v>
      </c>
      <c r="B16" t="s">
        <v>772</v>
      </c>
      <c r="C16" t="s">
        <v>2914</v>
      </c>
      <c r="D16" t="s">
        <v>238</v>
      </c>
      <c r="E16">
        <v>18634.353069925</v>
      </c>
      <c r="F16">
        <v>1377.8</v>
      </c>
      <c r="G16">
        <v>207.45103830136799</v>
      </c>
      <c r="H16">
        <f>(Table2[[#This Row],[1Y Return vs Nifty]]-AVERAGE(Table2[1Y Return vs Nifty]))/_xlfn.STDEV.P(Table2[1Y Return vs Nifty])</f>
        <v>1.9319391152222682</v>
      </c>
      <c r="I16">
        <v>1.2951429766754901</v>
      </c>
      <c r="J16">
        <f>(Table2[[#This Row],[1M Return vs Nifty]]-AVERAGE(Table2[1M Return vs Nifty]))/_xlfn.STDEV.P(Table2[1M Return vs Nifty])</f>
        <v>-0.18250062194016131</v>
      </c>
      <c r="K16">
        <v>100.573772932547</v>
      </c>
      <c r="L16">
        <f>(Table2[[#This Row],[6M Return vs Nifty]]-AVERAGE(Table2[6M Return vs Nifty]))/_xlfn.STDEV.P(Table2[6M Return vs Nifty])</f>
        <v>2.6157296037776043</v>
      </c>
      <c r="M16">
        <v>2.6065957423819501</v>
      </c>
      <c r="N16">
        <f>(Table2[[#This Row],[1W Return vs Nifty]]-AVERAGE(Table2[1W Return vs Nifty]))/_xlfn.STDEV.P(Table2[1W Return vs Nifty])</f>
        <v>0.20315040233274823</v>
      </c>
      <c r="O16">
        <v>1273.9100000000001</v>
      </c>
      <c r="P16">
        <v>1160.88686773432</v>
      </c>
      <c r="Q16">
        <v>846.95467477762702</v>
      </c>
      <c r="R16">
        <v>71.028192224536994</v>
      </c>
      <c r="S16">
        <v>8.1552071967407436E-2</v>
      </c>
      <c r="T16">
        <v>0.18685122408958321</v>
      </c>
      <c r="U16">
        <v>0.62676946126042643</v>
      </c>
      <c r="V16">
        <v>0.83094997094707401</v>
      </c>
      <c r="W16">
        <v>1355.15</v>
      </c>
      <c r="X16">
        <v>1422</v>
      </c>
      <c r="Y16">
        <v>1285</v>
      </c>
      <c r="Z16">
        <v>1429.65</v>
      </c>
      <c r="AA16">
        <v>1090</v>
      </c>
      <c r="AB16">
        <v>1429.65</v>
      </c>
      <c r="AC16">
        <v>1.6714016898498274E-2</v>
      </c>
      <c r="AD16">
        <v>3.208012773987523E-2</v>
      </c>
      <c r="AE16">
        <v>7.2217898832684702E-2</v>
      </c>
      <c r="AF16">
        <v>3.7632457541007414E-2</v>
      </c>
      <c r="AG16">
        <v>0.2640366972477064</v>
      </c>
      <c r="AH16">
        <v>3.7632457541007414E-2</v>
      </c>
      <c r="AI16">
        <v>3.76324575410074</v>
      </c>
      <c r="AJ16">
        <v>260.58623397016402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0.47</v>
      </c>
      <c r="AM16" t="s">
        <v>2950</v>
      </c>
      <c r="AN16">
        <v>13.79</v>
      </c>
      <c r="AO16" t="s">
        <v>2950</v>
      </c>
      <c r="AP16">
        <v>0.17432912550747501</v>
      </c>
      <c r="AQ16">
        <f>(Table2[[#This Row],[Sharpe Ratio]]-AVERAGE(Table2[Sharpe Ratio]))/_xlfn.STDEV.P(Table2[Sharpe Ratio])</f>
        <v>1.3301327851798588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5.8984512845723183</v>
      </c>
      <c r="AS16">
        <f>_xlfn.RANK.AVG(Table2[[#This Row],[1Y Return vs Nifty Z-Score]],Table2[1Y Return vs Nifty Z-Score])</f>
        <v>27</v>
      </c>
      <c r="AT16">
        <f>_xlfn.RANK.AVG(Table2[[#This Row],[6M Return vs Nifty Z-Score]],Table2[6M Return vs Nifty Z-Score])</f>
        <v>18</v>
      </c>
      <c r="AU16">
        <f>_xlfn.RANK.AVG(Table2[[#This Row],[Sharpe Ratio Z-Score]],Table2[Sharpe Ratio Z-Score])</f>
        <v>77</v>
      </c>
      <c r="AV16">
        <f>(Table2[[#This Row],[Rank 1Y]]+Table2[[#This Row],[Rank 6M]]+Table2[[#This Row],[Rank Sharpe]])/3</f>
        <v>40.666666666666664</v>
      </c>
    </row>
    <row r="17" spans="1:48" x14ac:dyDescent="0.3">
      <c r="A17" t="s">
        <v>807</v>
      </c>
      <c r="B17" t="s">
        <v>808</v>
      </c>
      <c r="C17" t="s">
        <v>2914</v>
      </c>
      <c r="D17" t="s">
        <v>809</v>
      </c>
      <c r="E17">
        <v>17276.595323850001</v>
      </c>
      <c r="F17">
        <v>1489.55</v>
      </c>
      <c r="G17">
        <v>184.952230699962</v>
      </c>
      <c r="H17">
        <f>(Table2[[#This Row],[1Y Return vs Nifty]]-AVERAGE(Table2[1Y Return vs Nifty]))/_xlfn.STDEV.P(Table2[1Y Return vs Nifty])</f>
        <v>1.6629765420029918</v>
      </c>
      <c r="I17">
        <v>-0.97451547327247801</v>
      </c>
      <c r="J17">
        <f>(Table2[[#This Row],[1M Return vs Nifty]]-AVERAGE(Table2[1M Return vs Nifty]))/_xlfn.STDEV.P(Table2[1M Return vs Nifty])</f>
        <v>-0.37925120649906041</v>
      </c>
      <c r="K17">
        <v>62.666567742867201</v>
      </c>
      <c r="L17">
        <f>(Table2[[#This Row],[6M Return vs Nifty]]-AVERAGE(Table2[6M Return vs Nifty]))/_xlfn.STDEV.P(Table2[6M Return vs Nifty])</f>
        <v>1.4571536723554193</v>
      </c>
      <c r="M17">
        <v>5.1991082785757898</v>
      </c>
      <c r="N17">
        <f>(Table2[[#This Row],[1W Return vs Nifty]]-AVERAGE(Table2[1W Return vs Nifty]))/_xlfn.STDEV.P(Table2[1W Return vs Nifty])</f>
        <v>0.69386000515758117</v>
      </c>
      <c r="O17">
        <v>1457.24</v>
      </c>
      <c r="P17">
        <v>1427.0286046897099</v>
      </c>
      <c r="Q17">
        <v>1130.51274727037</v>
      </c>
      <c r="R17">
        <v>48.040388546922998</v>
      </c>
      <c r="S17">
        <v>2.2172051275012983E-2</v>
      </c>
      <c r="T17">
        <v>4.3812292973541611E-2</v>
      </c>
      <c r="U17">
        <v>0.31758797377254488</v>
      </c>
      <c r="V17">
        <v>1.25877517852062</v>
      </c>
      <c r="W17">
        <v>1478</v>
      </c>
      <c r="X17">
        <v>1528</v>
      </c>
      <c r="Y17">
        <v>1441</v>
      </c>
      <c r="Z17">
        <v>1560</v>
      </c>
      <c r="AA17">
        <v>1181</v>
      </c>
      <c r="AB17">
        <v>1560</v>
      </c>
      <c r="AC17">
        <v>7.8146143437076709E-3</v>
      </c>
      <c r="AD17">
        <v>2.5813165049847209E-2</v>
      </c>
      <c r="AE17">
        <v>3.3691880638445415E-2</v>
      </c>
      <c r="AF17">
        <v>4.7296163270786451E-2</v>
      </c>
      <c r="AG17">
        <v>0.26126164267569862</v>
      </c>
      <c r="AH17">
        <v>4.7296163270786451E-2</v>
      </c>
      <c r="AI17">
        <v>13.7927562015373</v>
      </c>
      <c r="AJ17">
        <v>228.78269506676901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-0.12</v>
      </c>
      <c r="AM17" t="s">
        <v>2949</v>
      </c>
      <c r="AN17">
        <v>17.34</v>
      </c>
      <c r="AO17" t="s">
        <v>2950</v>
      </c>
      <c r="AP17">
        <v>0.21934217179635801</v>
      </c>
      <c r="AQ17">
        <f>(Table2[[#This Row],[Sharpe Ratio]]-AVERAGE(Table2[Sharpe Ratio]))/_xlfn.STDEV.P(Table2[Sharpe Ratio])</f>
        <v>1.8351758167201047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5.2699148297370364</v>
      </c>
      <c r="AS17">
        <f>_xlfn.RANK.AVG(Table2[[#This Row],[1Y Return vs Nifty Z-Score]],Table2[1Y Return vs Nifty Z-Score])</f>
        <v>37</v>
      </c>
      <c r="AT17">
        <f>_xlfn.RANK.AVG(Table2[[#This Row],[6M Return vs Nifty Z-Score]],Table2[6M Return vs Nifty Z-Score])</f>
        <v>64</v>
      </c>
      <c r="AU17">
        <f>_xlfn.RANK.AVG(Table2[[#This Row],[Sharpe Ratio Z-Score]],Table2[Sharpe Ratio Z-Score])</f>
        <v>24</v>
      </c>
      <c r="AV17">
        <f>(Table2[[#This Row],[Rank 1Y]]+Table2[[#This Row],[Rank 6M]]+Table2[[#This Row],[Rank Sharpe]])/3</f>
        <v>41.666666666666664</v>
      </c>
    </row>
    <row r="18" spans="1:48" x14ac:dyDescent="0.3">
      <c r="A18" t="s">
        <v>832</v>
      </c>
      <c r="B18" t="s">
        <v>833</v>
      </c>
      <c r="C18" t="s">
        <v>2914</v>
      </c>
      <c r="D18" t="s">
        <v>363</v>
      </c>
      <c r="E18">
        <v>16721.155439999999</v>
      </c>
      <c r="F18">
        <v>1644.25</v>
      </c>
      <c r="G18">
        <v>159.843337358713</v>
      </c>
      <c r="H18">
        <f>(Table2[[#This Row],[1Y Return vs Nifty]]-AVERAGE(Table2[1Y Return vs Nifty]))/_xlfn.STDEV.P(Table2[1Y Return vs Nifty])</f>
        <v>1.362811631782209</v>
      </c>
      <c r="I18">
        <v>52.655045442002702</v>
      </c>
      <c r="J18">
        <f>(Table2[[#This Row],[1M Return vs Nifty]]-AVERAGE(Table2[1M Return vs Nifty]))/_xlfn.STDEV.P(Table2[1M Return vs Nifty])</f>
        <v>4.2697511400695944</v>
      </c>
      <c r="K18">
        <v>90.675138224558694</v>
      </c>
      <c r="L18">
        <f>(Table2[[#This Row],[6M Return vs Nifty]]-AVERAGE(Table2[6M Return vs Nifty]))/_xlfn.STDEV.P(Table2[6M Return vs Nifty])</f>
        <v>2.3131929258761228</v>
      </c>
      <c r="M18">
        <v>11.063667985333201</v>
      </c>
      <c r="N18">
        <f>(Table2[[#This Row],[1W Return vs Nifty]]-AVERAGE(Table2[1W Return vs Nifty]))/_xlfn.STDEV.P(Table2[1W Return vs Nifty])</f>
        <v>1.8039012197202087</v>
      </c>
      <c r="O18">
        <v>1468.08</v>
      </c>
      <c r="P18">
        <v>1249.27578977348</v>
      </c>
      <c r="Q18">
        <v>936.663222305408</v>
      </c>
      <c r="R18">
        <v>90.516236954107796</v>
      </c>
      <c r="S18">
        <v>0.12000027246471578</v>
      </c>
      <c r="T18">
        <v>0.31616254269854793</v>
      </c>
      <c r="U18">
        <v>0.75543350143823251</v>
      </c>
      <c r="V18">
        <v>1.79977228093432</v>
      </c>
      <c r="W18">
        <v>1632.75</v>
      </c>
      <c r="X18">
        <v>1769.6</v>
      </c>
      <c r="Y18">
        <v>1632.75</v>
      </c>
      <c r="Z18">
        <v>1903.5</v>
      </c>
      <c r="AA18">
        <v>1148.0999999999999</v>
      </c>
      <c r="AB18">
        <v>1903.5</v>
      </c>
      <c r="AC18">
        <v>7.043331802174313E-3</v>
      </c>
      <c r="AD18">
        <v>7.6235365668237742E-2</v>
      </c>
      <c r="AE18">
        <v>7.043331802174313E-3</v>
      </c>
      <c r="AF18">
        <v>0.15767067051847339</v>
      </c>
      <c r="AG18">
        <v>0.43214876752896103</v>
      </c>
      <c r="AH18">
        <v>0.15767067051847339</v>
      </c>
      <c r="AI18">
        <v>15.767067051847301</v>
      </c>
      <c r="AJ18">
        <v>197.17151635640701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0.93</v>
      </c>
      <c r="AM18" t="s">
        <v>2950</v>
      </c>
      <c r="AN18">
        <v>28.9</v>
      </c>
      <c r="AO18" t="s">
        <v>2950</v>
      </c>
      <c r="AP18">
        <v>0.190095525044993</v>
      </c>
      <c r="AQ18">
        <f>(Table2[[#This Row],[Sharpe Ratio]]-AVERAGE(Table2[Sharpe Ratio]))/_xlfn.STDEV.P(Table2[Sharpe Ratio])</f>
        <v>1.507030615373355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11.256687532821489</v>
      </c>
      <c r="AS18">
        <f>_xlfn.RANK.AVG(Table2[[#This Row],[1Y Return vs Nifty Z-Score]],Table2[1Y Return vs Nifty Z-Score])</f>
        <v>52</v>
      </c>
      <c r="AT18">
        <f>_xlfn.RANK.AVG(Table2[[#This Row],[6M Return vs Nifty Z-Score]],Table2[6M Return vs Nifty Z-Score])</f>
        <v>22</v>
      </c>
      <c r="AU18">
        <f>_xlfn.RANK.AVG(Table2[[#This Row],[Sharpe Ratio Z-Score]],Table2[Sharpe Ratio Z-Score])</f>
        <v>52</v>
      </c>
      <c r="AV18">
        <f>(Table2[[#This Row],[Rank 1Y]]+Table2[[#This Row],[Rank 6M]]+Table2[[#This Row],[Rank Sharpe]])/3</f>
        <v>42</v>
      </c>
    </row>
    <row r="19" spans="1:48" x14ac:dyDescent="0.3">
      <c r="A19" t="s">
        <v>117</v>
      </c>
      <c r="B19" t="s">
        <v>118</v>
      </c>
      <c r="C19" t="s">
        <v>2906</v>
      </c>
      <c r="D19" t="s">
        <v>119</v>
      </c>
      <c r="E19">
        <v>240460.5104</v>
      </c>
      <c r="F19">
        <v>176.32</v>
      </c>
      <c r="G19">
        <v>408.86572401204899</v>
      </c>
      <c r="H19">
        <f>(Table2[[#This Row],[1Y Return vs Nifty]]-AVERAGE(Table2[1Y Return vs Nifty]))/_xlfn.STDEV.P(Table2[1Y Return vs Nifty])</f>
        <v>4.3397561476907471</v>
      </c>
      <c r="I19">
        <v>-7.5440814631056403</v>
      </c>
      <c r="J19">
        <f>(Table2[[#This Row],[1M Return vs Nifty]]-AVERAGE(Table2[1M Return vs Nifty]))/_xlfn.STDEV.P(Table2[1M Return vs Nifty])</f>
        <v>-0.94874920688214415</v>
      </c>
      <c r="K19">
        <v>67.804133790326503</v>
      </c>
      <c r="L19">
        <f>(Table2[[#This Row],[6M Return vs Nifty]]-AVERAGE(Table2[6M Return vs Nifty]))/_xlfn.STDEV.P(Table2[6M Return vs Nifty])</f>
        <v>1.6141755456086513</v>
      </c>
      <c r="M19">
        <v>-2.1421840342727299</v>
      </c>
      <c r="N19">
        <f>(Table2[[#This Row],[1W Return vs Nifty]]-AVERAGE(Table2[1W Return vs Nifty]))/_xlfn.STDEV.P(Table2[1W Return vs Nifty])</f>
        <v>-0.69569649062228922</v>
      </c>
      <c r="O19">
        <v>173.38</v>
      </c>
      <c r="P19">
        <v>165.377359393761</v>
      </c>
      <c r="Q19">
        <v>126.215577718529</v>
      </c>
      <c r="R19">
        <v>74.545374371345204</v>
      </c>
      <c r="S19">
        <v>1.69569731226209E-2</v>
      </c>
      <c r="T19">
        <v>6.6167706670081428E-2</v>
      </c>
      <c r="U19">
        <v>0.3969749470481998</v>
      </c>
      <c r="V19">
        <v>0.71890374605343699</v>
      </c>
      <c r="W19">
        <v>171.6</v>
      </c>
      <c r="X19">
        <v>180.5</v>
      </c>
      <c r="Y19">
        <v>171.33</v>
      </c>
      <c r="Z19">
        <v>180.5</v>
      </c>
      <c r="AA19">
        <v>151.19999999999999</v>
      </c>
      <c r="AB19">
        <v>200</v>
      </c>
      <c r="AC19">
        <v>2.7505827505827529E-2</v>
      </c>
      <c r="AD19">
        <v>2.3706896551724199E-2</v>
      </c>
      <c r="AE19">
        <v>2.9125080254479574E-2</v>
      </c>
      <c r="AF19">
        <v>2.3706896551724199E-2</v>
      </c>
      <c r="AG19">
        <v>0.16613756613756614</v>
      </c>
      <c r="AH19">
        <v>0.1343012704174229</v>
      </c>
      <c r="AI19">
        <v>13.4301270417422</v>
      </c>
      <c r="AJ19">
        <v>451.86228482003099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0.12</v>
      </c>
      <c r="AM19" t="s">
        <v>2950</v>
      </c>
      <c r="AN19">
        <v>6.89</v>
      </c>
      <c r="AO19" t="s">
        <v>2950</v>
      </c>
      <c r="AP19">
        <v>0.176748383187673</v>
      </c>
      <c r="AQ19">
        <f>(Table2[[#This Row],[Sharpe Ratio]]-AVERAGE(Table2[Sharpe Ratio]))/_xlfn.STDEV.P(Table2[Sharpe Ratio])</f>
        <v>1.357276676420696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5.6667626722156612</v>
      </c>
      <c r="AS19">
        <f>_xlfn.RANK.AVG(Table2[[#This Row],[1Y Return vs Nifty Z-Score]],Table2[1Y Return vs Nifty Z-Score])</f>
        <v>3</v>
      </c>
      <c r="AT19">
        <f>_xlfn.RANK.AVG(Table2[[#This Row],[6M Return vs Nifty Z-Score]],Table2[6M Return vs Nifty Z-Score])</f>
        <v>51</v>
      </c>
      <c r="AU19">
        <f>_xlfn.RANK.AVG(Table2[[#This Row],[Sharpe Ratio Z-Score]],Table2[Sharpe Ratio Z-Score])</f>
        <v>72</v>
      </c>
      <c r="AV19">
        <f>(Table2[[#This Row],[Rank 1Y]]+Table2[[#This Row],[Rank 6M]]+Table2[[#This Row],[Rank Sharpe]])/3</f>
        <v>42</v>
      </c>
    </row>
    <row r="20" spans="1:48" x14ac:dyDescent="0.3">
      <c r="A20" t="s">
        <v>609</v>
      </c>
      <c r="B20" t="s">
        <v>610</v>
      </c>
      <c r="C20" t="s">
        <v>2914</v>
      </c>
      <c r="D20" t="s">
        <v>73</v>
      </c>
      <c r="E20">
        <v>27914.650781249999</v>
      </c>
      <c r="F20">
        <v>1530.45</v>
      </c>
      <c r="G20">
        <v>132.63274367922</v>
      </c>
      <c r="H20">
        <f>(Table2[[#This Row],[1Y Return vs Nifty]]-AVERAGE(Table2[1Y Return vs Nifty]))/_xlfn.STDEV.P(Table2[1Y Return vs Nifty])</f>
        <v>1.0375218908981958</v>
      </c>
      <c r="I20">
        <v>15.7733362305306</v>
      </c>
      <c r="J20">
        <f>(Table2[[#This Row],[1M Return vs Nifty]]-AVERAGE(Table2[1M Return vs Nifty]))/_xlfn.STDEV.P(Table2[1M Return vs Nifty])</f>
        <v>1.0725749979699648</v>
      </c>
      <c r="K20">
        <v>88.037847319950401</v>
      </c>
      <c r="L20">
        <f>(Table2[[#This Row],[6M Return vs Nifty]]-AVERAGE(Table2[6M Return vs Nifty]))/_xlfn.STDEV.P(Table2[6M Return vs Nifty])</f>
        <v>2.2325881503209555</v>
      </c>
      <c r="M20">
        <v>4.0062566878933401</v>
      </c>
      <c r="N20">
        <f>(Table2[[#This Row],[1W Return vs Nifty]]-AVERAGE(Table2[1W Return vs Nifty]))/_xlfn.STDEV.P(Table2[1W Return vs Nifty])</f>
        <v>0.46807759441864638</v>
      </c>
      <c r="O20">
        <v>1451.17</v>
      </c>
      <c r="P20">
        <v>1268.41251109325</v>
      </c>
      <c r="Q20">
        <v>917.41213274892004</v>
      </c>
      <c r="R20">
        <v>95.2242623476033</v>
      </c>
      <c r="S20">
        <v>5.463177987417045E-2</v>
      </c>
      <c r="T20">
        <v>0.2065869633222861</v>
      </c>
      <c r="U20">
        <v>0.66822515788425707</v>
      </c>
      <c r="V20">
        <v>1.49482561268847</v>
      </c>
      <c r="W20">
        <v>1521</v>
      </c>
      <c r="X20">
        <v>1575.9</v>
      </c>
      <c r="Y20">
        <v>1521</v>
      </c>
      <c r="Z20">
        <v>1650</v>
      </c>
      <c r="AA20">
        <v>1293.2</v>
      </c>
      <c r="AB20">
        <v>1662.95</v>
      </c>
      <c r="AC20">
        <v>6.2130177514794216E-3</v>
      </c>
      <c r="AD20">
        <v>2.9697147897677079E-2</v>
      </c>
      <c r="AE20">
        <v>6.2130177514794216E-3</v>
      </c>
      <c r="AF20">
        <v>7.8114280113692036E-2</v>
      </c>
      <c r="AG20">
        <v>0.18345963501391904</v>
      </c>
      <c r="AH20">
        <v>8.6575843706099498E-2</v>
      </c>
      <c r="AI20">
        <v>8.6575843706099498</v>
      </c>
      <c r="AJ20">
        <v>240.1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</v>
      </c>
      <c r="AM20">
        <v>0</v>
      </c>
      <c r="AN20">
        <v>6.51</v>
      </c>
      <c r="AO20" t="s">
        <v>2950</v>
      </c>
      <c r="AP20">
        <v>0.21393359320934</v>
      </c>
      <c r="AQ20">
        <f>(Table2[[#This Row],[Sharpe Ratio]]-AVERAGE(Table2[Sharpe Ratio]))/_xlfn.STDEV.P(Table2[Sharpe Ratio])</f>
        <v>1.7744919672338757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6.5852546008416386</v>
      </c>
      <c r="AS20">
        <f>_xlfn.RANK.AVG(Table2[[#This Row],[1Y Return vs Nifty Z-Score]],Table2[1Y Return vs Nifty Z-Score])</f>
        <v>86</v>
      </c>
      <c r="AT20">
        <f>_xlfn.RANK.AVG(Table2[[#This Row],[6M Return vs Nifty Z-Score]],Table2[6M Return vs Nifty Z-Score])</f>
        <v>26</v>
      </c>
      <c r="AU20">
        <f>_xlfn.RANK.AVG(Table2[[#This Row],[Sharpe Ratio Z-Score]],Table2[Sharpe Ratio Z-Score])</f>
        <v>27</v>
      </c>
      <c r="AV20">
        <f>(Table2[[#This Row],[Rank 1Y]]+Table2[[#This Row],[Rank 6M]]+Table2[[#This Row],[Rank Sharpe]])/3</f>
        <v>46.333333333333336</v>
      </c>
    </row>
    <row r="21" spans="1:48" x14ac:dyDescent="0.3">
      <c r="A21" t="s">
        <v>859</v>
      </c>
      <c r="B21" t="s">
        <v>860</v>
      </c>
      <c r="C21" t="s">
        <v>2906</v>
      </c>
      <c r="D21" t="s">
        <v>119</v>
      </c>
      <c r="E21">
        <v>15668.478350744999</v>
      </c>
      <c r="F21">
        <v>61.18</v>
      </c>
      <c r="G21">
        <v>374.79959044818497</v>
      </c>
      <c r="H21">
        <f>(Table2[[#This Row],[1Y Return vs Nifty]]-AVERAGE(Table2[1Y Return vs Nifty]))/_xlfn.STDEV.P(Table2[1Y Return vs Nifty])</f>
        <v>3.9325116792151888</v>
      </c>
      <c r="I21">
        <v>-3.9451736160476498</v>
      </c>
      <c r="J21">
        <f>(Table2[[#This Row],[1M Return vs Nifty]]-AVERAGE(Table2[1M Return vs Nifty]))/_xlfn.STDEV.P(Table2[1M Return vs Nifty])</f>
        <v>-0.63676956840460075</v>
      </c>
      <c r="K21">
        <v>104.855399401189</v>
      </c>
      <c r="L21">
        <f>(Table2[[#This Row],[6M Return vs Nifty]]-AVERAGE(Table2[6M Return vs Nifty]))/_xlfn.STDEV.P(Table2[6M Return vs Nifty])</f>
        <v>2.7465909888121121</v>
      </c>
      <c r="M21">
        <v>-3.1778257171708399</v>
      </c>
      <c r="N21">
        <f>(Table2[[#This Row],[1W Return vs Nifty]]-AVERAGE(Table2[1W Return vs Nifty]))/_xlfn.STDEV.P(Table2[1W Return vs Nifty])</f>
        <v>-0.89172228096615347</v>
      </c>
      <c r="O21">
        <v>60.46</v>
      </c>
      <c r="P21">
        <v>55.641409833651103</v>
      </c>
      <c r="Q21">
        <v>40.875524747687301</v>
      </c>
      <c r="R21">
        <v>62.971760681727602</v>
      </c>
      <c r="S21">
        <v>1.1908699966920233E-2</v>
      </c>
      <c r="T21">
        <v>9.9540794938650867E-2</v>
      </c>
      <c r="U21">
        <v>0.49673919485184115</v>
      </c>
      <c r="V21">
        <v>1.5818042376524699</v>
      </c>
      <c r="W21">
        <v>61</v>
      </c>
      <c r="X21">
        <v>63.15</v>
      </c>
      <c r="Y21">
        <v>61</v>
      </c>
      <c r="Z21">
        <v>66.94</v>
      </c>
      <c r="AA21">
        <v>49.4</v>
      </c>
      <c r="AB21">
        <v>67.349999999999994</v>
      </c>
      <c r="AC21">
        <v>2.9508196721310664E-3</v>
      </c>
      <c r="AD21">
        <v>3.2200065380843412E-2</v>
      </c>
      <c r="AE21">
        <v>2.9508196721310664E-3</v>
      </c>
      <c r="AF21">
        <v>9.4148414514547252E-2</v>
      </c>
      <c r="AG21">
        <v>0.2384615384615385</v>
      </c>
      <c r="AH21">
        <v>0.10084995096436744</v>
      </c>
      <c r="AI21">
        <v>17.358613926119599</v>
      </c>
      <c r="AJ21">
        <v>434.32314410480302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0.36</v>
      </c>
      <c r="AM21" t="s">
        <v>2950</v>
      </c>
      <c r="AN21">
        <v>11.54</v>
      </c>
      <c r="AO21" t="s">
        <v>2950</v>
      </c>
      <c r="AP21">
        <v>0.13725695377031599</v>
      </c>
      <c r="AQ21">
        <f>(Table2[[#This Row],[Sharpe Ratio]]-AVERAGE(Table2[Sharpe Ratio]))/_xlfn.STDEV.P(Table2[Sharpe Ratio])</f>
        <v>0.91418577551169744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6.0647965941682447</v>
      </c>
      <c r="AS21">
        <f>_xlfn.RANK.AVG(Table2[[#This Row],[1Y Return vs Nifty Z-Score]],Table2[1Y Return vs Nifty Z-Score])</f>
        <v>4</v>
      </c>
      <c r="AT21">
        <f>_xlfn.RANK.AVG(Table2[[#This Row],[6M Return vs Nifty Z-Score]],Table2[6M Return vs Nifty Z-Score])</f>
        <v>12</v>
      </c>
      <c r="AU21">
        <f>_xlfn.RANK.AVG(Table2[[#This Row],[Sharpe Ratio Z-Score]],Table2[Sharpe Ratio Z-Score])</f>
        <v>144</v>
      </c>
      <c r="AV21">
        <f>(Table2[[#This Row],[Rank 1Y]]+Table2[[#This Row],[Rank 6M]]+Table2[[#This Row],[Rank Sharpe]])/3</f>
        <v>53.333333333333336</v>
      </c>
    </row>
    <row r="22" spans="1:48" x14ac:dyDescent="0.3">
      <c r="A22" t="s">
        <v>132</v>
      </c>
      <c r="B22" t="s">
        <v>133</v>
      </c>
      <c r="C22" t="s">
        <v>2914</v>
      </c>
      <c r="D22" t="s">
        <v>134</v>
      </c>
      <c r="E22">
        <v>217246.62679787999</v>
      </c>
      <c r="F22">
        <v>304.95</v>
      </c>
      <c r="G22">
        <v>123.701637912121</v>
      </c>
      <c r="H22">
        <f>(Table2[[#This Row],[1Y Return vs Nifty]]-AVERAGE(Table2[1Y Return vs Nifty]))/_xlfn.STDEV.P(Table2[1Y Return vs Nifty])</f>
        <v>0.93075475766299454</v>
      </c>
      <c r="I22">
        <v>8.7540452277887901</v>
      </c>
      <c r="J22">
        <f>(Table2[[#This Row],[1M Return vs Nifty]]-AVERAGE(Table2[1M Return vs Nifty]))/_xlfn.STDEV.P(Table2[1M Return vs Nifty])</f>
        <v>0.46409154619327464</v>
      </c>
      <c r="K22">
        <v>68.131955898096507</v>
      </c>
      <c r="L22">
        <f>(Table2[[#This Row],[6M Return vs Nifty]]-AVERAGE(Table2[6M Return vs Nifty]))/_xlfn.STDEV.P(Table2[6M Return vs Nifty])</f>
        <v>1.6241949285188377</v>
      </c>
      <c r="M22">
        <v>2.1110097962724002</v>
      </c>
      <c r="N22">
        <f>(Table2[[#This Row],[1W Return vs Nifty]]-AVERAGE(Table2[1W Return vs Nifty]))/_xlfn.STDEV.P(Table2[1W Return vs Nifty])</f>
        <v>0.10934611811585472</v>
      </c>
      <c r="O22">
        <v>290.75</v>
      </c>
      <c r="P22">
        <v>265.31687981614698</v>
      </c>
      <c r="Q22">
        <v>203.30318261493099</v>
      </c>
      <c r="R22">
        <v>93.324893982203605</v>
      </c>
      <c r="S22">
        <v>4.8839208942390355E-2</v>
      </c>
      <c r="T22">
        <v>0.14938031915390027</v>
      </c>
      <c r="U22">
        <v>0.49997651821120015</v>
      </c>
      <c r="V22">
        <v>1.02876348510643</v>
      </c>
      <c r="W22">
        <v>304.10000000000002</v>
      </c>
      <c r="X22">
        <v>314</v>
      </c>
      <c r="Y22">
        <v>302.25</v>
      </c>
      <c r="Z22">
        <v>321</v>
      </c>
      <c r="AA22">
        <v>230</v>
      </c>
      <c r="AB22">
        <v>323</v>
      </c>
      <c r="AC22">
        <v>2.795133179875009E-3</v>
      </c>
      <c r="AD22">
        <v>2.9676996228890085E-2</v>
      </c>
      <c r="AE22">
        <v>8.9330024813896181E-3</v>
      </c>
      <c r="AF22">
        <v>5.2631578947368363E-2</v>
      </c>
      <c r="AG22">
        <v>0.3258695652173913</v>
      </c>
      <c r="AH22">
        <v>5.9190031152648093E-2</v>
      </c>
      <c r="AI22">
        <v>5.9190031152648004</v>
      </c>
      <c r="AJ22">
        <v>158.651399491094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0.37</v>
      </c>
      <c r="AM22" t="s">
        <v>2950</v>
      </c>
      <c r="AN22">
        <v>19.329999999999998</v>
      </c>
      <c r="AO22" t="s">
        <v>2950</v>
      </c>
      <c r="AP22">
        <v>0.247373681083672</v>
      </c>
      <c r="AQ22">
        <f>(Table2[[#This Row],[Sharpe Ratio]]-AVERAGE(Table2[Sharpe Ratio]))/_xlfn.STDEV.P(Table2[Sharpe Ratio])</f>
        <v>2.1496872660953947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5.2780746165863563</v>
      </c>
      <c r="AS22">
        <f>_xlfn.RANK.AVG(Table2[[#This Row],[1Y Return vs Nifty Z-Score]],Table2[1Y Return vs Nifty Z-Score])</f>
        <v>99</v>
      </c>
      <c r="AT22">
        <f>_xlfn.RANK.AVG(Table2[[#This Row],[6M Return vs Nifty Z-Score]],Table2[6M Return vs Nifty Z-Score])</f>
        <v>50</v>
      </c>
      <c r="AU22">
        <f>_xlfn.RANK.AVG(Table2[[#This Row],[Sharpe Ratio Z-Score]],Table2[Sharpe Ratio Z-Score])</f>
        <v>11</v>
      </c>
      <c r="AV22">
        <f>(Table2[[#This Row],[Rank 1Y]]+Table2[[#This Row],[Rank 6M]]+Table2[[#This Row],[Rank Sharpe]])/3</f>
        <v>53.333333333333336</v>
      </c>
    </row>
    <row r="23" spans="1:48" x14ac:dyDescent="0.3">
      <c r="A23" t="s">
        <v>1329</v>
      </c>
      <c r="B23" t="s">
        <v>1330</v>
      </c>
      <c r="C23" t="s">
        <v>2914</v>
      </c>
      <c r="D23" t="s">
        <v>238</v>
      </c>
      <c r="E23">
        <v>7168.3277748</v>
      </c>
      <c r="F23">
        <v>69.7</v>
      </c>
      <c r="G23">
        <v>164.055923263929</v>
      </c>
      <c r="H23">
        <f>(Table2[[#This Row],[1Y Return vs Nifty]]-AVERAGE(Table2[1Y Return vs Nifty]))/_xlfn.STDEV.P(Table2[1Y Return vs Nifty])</f>
        <v>1.4131710981613672</v>
      </c>
      <c r="I23">
        <v>7.1618049766952296</v>
      </c>
      <c r="J23">
        <f>(Table2[[#This Row],[1M Return vs Nifty]]-AVERAGE(Table2[1M Return vs Nifty]))/_xlfn.STDEV.P(Table2[1M Return vs Nifty])</f>
        <v>0.32606452271401581</v>
      </c>
      <c r="K23">
        <v>49.1121310856836</v>
      </c>
      <c r="L23">
        <f>(Table2[[#This Row],[6M Return vs Nifty]]-AVERAGE(Table2[6M Return vs Nifty]))/_xlfn.STDEV.P(Table2[6M Return vs Nifty])</f>
        <v>1.0428829816932956</v>
      </c>
      <c r="M23">
        <v>-0.37985671426622802</v>
      </c>
      <c r="N23">
        <f>(Table2[[#This Row],[1W Return vs Nifty]]-AVERAGE(Table2[1W Return vs Nifty]))/_xlfn.STDEV.P(Table2[1W Return vs Nifty])</f>
        <v>-0.36212397084679254</v>
      </c>
      <c r="O23">
        <v>66.260000000000005</v>
      </c>
      <c r="P23">
        <v>62.735694375577701</v>
      </c>
      <c r="Q23">
        <v>51.093569853025798</v>
      </c>
      <c r="R23">
        <v>47.850229510960901</v>
      </c>
      <c r="S23">
        <v>5.1916691820102612E-2</v>
      </c>
      <c r="T23">
        <v>0.11101025809532494</v>
      </c>
      <c r="U23">
        <v>0.36416383119239648</v>
      </c>
      <c r="V23">
        <v>1.15033897923066</v>
      </c>
      <c r="W23">
        <v>69.48</v>
      </c>
      <c r="X23">
        <v>73.989999999999995</v>
      </c>
      <c r="Y23">
        <v>68.069999999999993</v>
      </c>
      <c r="Z23">
        <v>73.989999999999995</v>
      </c>
      <c r="AA23">
        <v>55</v>
      </c>
      <c r="AB23">
        <v>73.989999999999995</v>
      </c>
      <c r="AC23">
        <v>3.1663788140472438E-3</v>
      </c>
      <c r="AD23">
        <v>6.1549497847919632E-2</v>
      </c>
      <c r="AE23">
        <v>2.3945938004994893E-2</v>
      </c>
      <c r="AF23">
        <v>6.1549497847919632E-2</v>
      </c>
      <c r="AG23">
        <v>0.26727272727272733</v>
      </c>
      <c r="AH23">
        <v>6.1549497847919632E-2</v>
      </c>
      <c r="AI23">
        <v>6.1549497847919596</v>
      </c>
      <c r="AJ23">
        <v>210.32081783864299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0.32</v>
      </c>
      <c r="AM23" t="s">
        <v>2950</v>
      </c>
      <c r="AN23">
        <v>16.36</v>
      </c>
      <c r="AO23" t="s">
        <v>2950</v>
      </c>
      <c r="AP23">
        <v>0.232857224566899</v>
      </c>
      <c r="AQ23">
        <f>(Table2[[#This Row],[Sharpe Ratio]]-AVERAGE(Table2[Sharpe Ratio]))/_xlfn.STDEV.P(Table2[Sharpe Ratio])</f>
        <v>1.9868137036308198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4.4068083353527063</v>
      </c>
      <c r="AS23">
        <f>_xlfn.RANK.AVG(Table2[[#This Row],[1Y Return vs Nifty Z-Score]],Table2[1Y Return vs Nifty Z-Score])</f>
        <v>49</v>
      </c>
      <c r="AT23">
        <f>_xlfn.RANK.AVG(Table2[[#This Row],[6M Return vs Nifty Z-Score]],Table2[6M Return vs Nifty Z-Score])</f>
        <v>94</v>
      </c>
      <c r="AU23">
        <f>_xlfn.RANK.AVG(Table2[[#This Row],[Sharpe Ratio Z-Score]],Table2[Sharpe Ratio Z-Score])</f>
        <v>18</v>
      </c>
      <c r="AV23">
        <f>(Table2[[#This Row],[Rank 1Y]]+Table2[[#This Row],[Rank 6M]]+Table2[[#This Row],[Rank Sharpe]])/3</f>
        <v>53.666666666666664</v>
      </c>
    </row>
    <row r="24" spans="1:48" x14ac:dyDescent="0.3">
      <c r="A24" t="s">
        <v>441</v>
      </c>
      <c r="B24" t="s">
        <v>442</v>
      </c>
      <c r="C24" t="s">
        <v>2914</v>
      </c>
      <c r="D24" t="s">
        <v>143</v>
      </c>
      <c r="E24">
        <v>46849.763086874998</v>
      </c>
      <c r="F24">
        <v>11109.15</v>
      </c>
      <c r="G24">
        <v>142.344091367402</v>
      </c>
      <c r="H24">
        <f>(Table2[[#This Row],[1Y Return vs Nifty]]-AVERAGE(Table2[1Y Return vs Nifty]))/_xlfn.STDEV.P(Table2[1Y Return vs Nifty])</f>
        <v>1.1536164462148641</v>
      </c>
      <c r="I24">
        <v>-4.8115662134274304</v>
      </c>
      <c r="J24">
        <f>(Table2[[#This Row],[1M Return vs Nifty]]-AVERAGE(Table2[1M Return vs Nifty]))/_xlfn.STDEV.P(Table2[1M Return vs Nifty])</f>
        <v>-0.71187481166086364</v>
      </c>
      <c r="K24">
        <v>109.405142789991</v>
      </c>
      <c r="L24">
        <f>(Table2[[#This Row],[6M Return vs Nifty]]-AVERAGE(Table2[6M Return vs Nifty]))/_xlfn.STDEV.P(Table2[6M Return vs Nifty])</f>
        <v>2.8856469587269897</v>
      </c>
      <c r="M24">
        <v>0.98512548117508203</v>
      </c>
      <c r="N24">
        <f>(Table2[[#This Row],[1W Return vs Nifty]]-AVERAGE(Table2[1W Return vs Nifty]))/_xlfn.STDEV.P(Table2[1W Return vs Nifty])</f>
        <v>-0.10376075692330439</v>
      </c>
      <c r="O24">
        <v>10700.54</v>
      </c>
      <c r="P24">
        <v>9790.5252753706409</v>
      </c>
      <c r="Q24">
        <v>7081.64180421524</v>
      </c>
      <c r="R24">
        <v>63.8682435301697</v>
      </c>
      <c r="S24">
        <v>3.8185923327233917E-2</v>
      </c>
      <c r="T24">
        <v>0.13468375674863253</v>
      </c>
      <c r="U24">
        <v>0.56872520626324907</v>
      </c>
      <c r="V24">
        <v>0.497643590323332</v>
      </c>
      <c r="W24">
        <v>10927.25</v>
      </c>
      <c r="X24">
        <v>11225.05</v>
      </c>
      <c r="Y24">
        <v>10900</v>
      </c>
      <c r="Z24">
        <v>11600</v>
      </c>
      <c r="AA24">
        <v>9090</v>
      </c>
      <c r="AB24">
        <v>11600</v>
      </c>
      <c r="AC24">
        <v>1.6646457251366931E-2</v>
      </c>
      <c r="AD24">
        <v>1.0432841396506465E-2</v>
      </c>
      <c r="AE24">
        <v>1.9188073394495353E-2</v>
      </c>
      <c r="AF24">
        <v>4.4184298528690436E-2</v>
      </c>
      <c r="AG24">
        <v>0.22212871287128699</v>
      </c>
      <c r="AH24">
        <v>4.4184298528690436E-2</v>
      </c>
      <c r="AI24">
        <v>11.436068466084199</v>
      </c>
      <c r="AJ24">
        <v>185.14977283811101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0.5</v>
      </c>
      <c r="AM24" t="s">
        <v>2950</v>
      </c>
      <c r="AN24">
        <v>13.35</v>
      </c>
      <c r="AO24" t="s">
        <v>2950</v>
      </c>
      <c r="AP24">
        <v>0.17072960071101201</v>
      </c>
      <c r="AQ24">
        <f>(Table2[[#This Row],[Sharpe Ratio]]-AVERAGE(Table2[Sharpe Ratio]))/_xlfn.STDEV.P(Table2[Sharpe Ratio])</f>
        <v>1.2897463846762578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4.5133742210339429</v>
      </c>
      <c r="AS24">
        <f>_xlfn.RANK.AVG(Table2[[#This Row],[1Y Return vs Nifty Z-Score]],Table2[1Y Return vs Nifty Z-Score])</f>
        <v>70</v>
      </c>
      <c r="AT24">
        <f>_xlfn.RANK.AVG(Table2[[#This Row],[6M Return vs Nifty Z-Score]],Table2[6M Return vs Nifty Z-Score])</f>
        <v>9</v>
      </c>
      <c r="AU24">
        <f>_xlfn.RANK.AVG(Table2[[#This Row],[Sharpe Ratio Z-Score]],Table2[Sharpe Ratio Z-Score])</f>
        <v>84</v>
      </c>
      <c r="AV24">
        <f>(Table2[[#This Row],[Rank 1Y]]+Table2[[#This Row],[Rank 6M]]+Table2[[#This Row],[Rank Sharpe]])/3</f>
        <v>54.333333333333336</v>
      </c>
    </row>
    <row r="25" spans="1:48" x14ac:dyDescent="0.3">
      <c r="A25" t="s">
        <v>959</v>
      </c>
      <c r="B25" t="s">
        <v>960</v>
      </c>
      <c r="C25" t="s">
        <v>2914</v>
      </c>
      <c r="D25" t="s">
        <v>238</v>
      </c>
      <c r="E25">
        <v>13003.60867713</v>
      </c>
      <c r="F25">
        <v>2123.25</v>
      </c>
      <c r="G25">
        <v>232.09984966477401</v>
      </c>
      <c r="H25">
        <f>(Table2[[#This Row],[1Y Return vs Nifty]]-AVERAGE(Table2[1Y Return vs Nifty]))/_xlfn.STDEV.P(Table2[1Y Return vs Nifty])</f>
        <v>2.2266039636244535</v>
      </c>
      <c r="I25">
        <v>11.136522761551699</v>
      </c>
      <c r="J25">
        <f>(Table2[[#This Row],[1M Return vs Nifty]]-AVERAGE(Table2[1M Return vs Nifty]))/_xlfn.STDEV.P(Table2[1M Return vs Nifty])</f>
        <v>0.67062211359078006</v>
      </c>
      <c r="K25">
        <v>126.283776120314</v>
      </c>
      <c r="L25">
        <f>(Table2[[#This Row],[6M Return vs Nifty]]-AVERAGE(Table2[6M Return vs Nifty]))/_xlfn.STDEV.P(Table2[6M Return vs Nifty])</f>
        <v>3.4015166524689167</v>
      </c>
      <c r="M25">
        <v>4.6616822953525698</v>
      </c>
      <c r="N25">
        <f>(Table2[[#This Row],[1W Return vs Nifty]]-AVERAGE(Table2[1W Return vs Nifty]))/_xlfn.STDEV.P(Table2[1W Return vs Nifty])</f>
        <v>0.59213625759862487</v>
      </c>
      <c r="O25">
        <v>1886.19</v>
      </c>
      <c r="P25">
        <v>1635.1284008794901</v>
      </c>
      <c r="Q25">
        <v>1162.0839002391899</v>
      </c>
      <c r="R25">
        <v>52.286133175877502</v>
      </c>
      <c r="S25">
        <v>0.12568193024032581</v>
      </c>
      <c r="T25">
        <v>0.29852187684952636</v>
      </c>
      <c r="U25">
        <v>0.82710559845375609</v>
      </c>
      <c r="V25">
        <v>0.79721984431723802</v>
      </c>
      <c r="W25">
        <v>2090.8000000000002</v>
      </c>
      <c r="X25">
        <v>2180</v>
      </c>
      <c r="Y25">
        <v>2061</v>
      </c>
      <c r="Z25">
        <v>2243.15</v>
      </c>
      <c r="AA25">
        <v>1515.25</v>
      </c>
      <c r="AB25">
        <v>2243.15</v>
      </c>
      <c r="AC25">
        <v>1.5520374976085716E-2</v>
      </c>
      <c r="AD25">
        <v>2.672789355940175E-2</v>
      </c>
      <c r="AE25">
        <v>3.0203784570596692E-2</v>
      </c>
      <c r="AF25">
        <v>5.6470034145767123E-2</v>
      </c>
      <c r="AG25">
        <v>0.4012539184952979</v>
      </c>
      <c r="AH25">
        <v>5.6470034145767123E-2</v>
      </c>
      <c r="AI25">
        <v>5.6470034145767096</v>
      </c>
      <c r="AJ25">
        <v>276.329315845444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0.76</v>
      </c>
      <c r="AM25" t="s">
        <v>2950</v>
      </c>
      <c r="AN25">
        <v>35.31</v>
      </c>
      <c r="AO25" t="s">
        <v>2950</v>
      </c>
      <c r="AP25">
        <v>0.13775059792886299</v>
      </c>
      <c r="AQ25">
        <f>(Table2[[#This Row],[Sharpe Ratio]]-AVERAGE(Table2[Sharpe Ratio]))/_xlfn.STDEV.P(Table2[Sharpe Ratio])</f>
        <v>0.91972442625607698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7.8106034135388525</v>
      </c>
      <c r="AS25">
        <f>_xlfn.RANK.AVG(Table2[[#This Row],[1Y Return vs Nifty Z-Score]],Table2[1Y Return vs Nifty Z-Score])</f>
        <v>18</v>
      </c>
      <c r="AT25">
        <f>_xlfn.RANK.AVG(Table2[[#This Row],[6M Return vs Nifty Z-Score]],Table2[6M Return vs Nifty Z-Score])</f>
        <v>5</v>
      </c>
      <c r="AU25">
        <f>_xlfn.RANK.AVG(Table2[[#This Row],[Sharpe Ratio Z-Score]],Table2[Sharpe Ratio Z-Score])</f>
        <v>141</v>
      </c>
      <c r="AV25">
        <f>(Table2[[#This Row],[Rank 1Y]]+Table2[[#This Row],[Rank 6M]]+Table2[[#This Row],[Rank Sharpe]])/3</f>
        <v>54.666666666666664</v>
      </c>
    </row>
    <row r="26" spans="1:48" x14ac:dyDescent="0.3">
      <c r="A26" t="s">
        <v>840</v>
      </c>
      <c r="B26" t="s">
        <v>841</v>
      </c>
      <c r="C26" t="s">
        <v>2914</v>
      </c>
      <c r="D26" t="s">
        <v>694</v>
      </c>
      <c r="E26">
        <v>16525.818071279999</v>
      </c>
      <c r="F26">
        <v>1582.7</v>
      </c>
      <c r="G26">
        <v>212.833705586777</v>
      </c>
      <c r="H26">
        <f>(Table2[[#This Row],[1Y Return vs Nifty]]-AVERAGE(Table2[1Y Return vs Nifty]))/_xlfn.STDEV.P(Table2[1Y Return vs Nifty])</f>
        <v>1.9962863495075358</v>
      </c>
      <c r="I26">
        <v>11.2843742580559</v>
      </c>
      <c r="J26">
        <f>(Table2[[#This Row],[1M Return vs Nifty]]-AVERAGE(Table2[1M Return vs Nifty]))/_xlfn.STDEV.P(Table2[1M Return vs Nifty])</f>
        <v>0.68343896203146792</v>
      </c>
      <c r="K26">
        <v>40.742615623956297</v>
      </c>
      <c r="L26">
        <f>(Table2[[#This Row],[6M Return vs Nifty]]-AVERAGE(Table2[6M Return vs Nifty]))/_xlfn.STDEV.P(Table2[6M Return vs Nifty])</f>
        <v>0.78708150218293027</v>
      </c>
      <c r="M26">
        <v>2.7320067594469402</v>
      </c>
      <c r="N26">
        <f>(Table2[[#This Row],[1W Return vs Nifty]]-AVERAGE(Table2[1W Return vs Nifty]))/_xlfn.STDEV.P(Table2[1W Return vs Nifty])</f>
        <v>0.22688814304360674</v>
      </c>
      <c r="O26">
        <v>1371.99</v>
      </c>
      <c r="P26">
        <v>1233.4776711397101</v>
      </c>
      <c r="Q26">
        <v>973.39361641010703</v>
      </c>
      <c r="R26">
        <v>65.319622742757304</v>
      </c>
      <c r="S26">
        <v>0.15357983658773033</v>
      </c>
      <c r="T26">
        <v>0.2831201058853503</v>
      </c>
      <c r="U26">
        <v>0.62596094048471973</v>
      </c>
      <c r="V26">
        <v>1.8415600088186701</v>
      </c>
      <c r="W26">
        <v>1495.45</v>
      </c>
      <c r="X26">
        <v>1614</v>
      </c>
      <c r="Y26">
        <v>1425.6</v>
      </c>
      <c r="Z26">
        <v>1614</v>
      </c>
      <c r="AA26">
        <v>995.05</v>
      </c>
      <c r="AB26">
        <v>1614</v>
      </c>
      <c r="AC26">
        <v>5.8343642381891714E-2</v>
      </c>
      <c r="AD26">
        <v>1.9776331585265705E-2</v>
      </c>
      <c r="AE26">
        <v>0.1101992143658812</v>
      </c>
      <c r="AF26">
        <v>1.9776331585265705E-2</v>
      </c>
      <c r="AG26">
        <v>0.59057333802321499</v>
      </c>
      <c r="AH26">
        <v>1.9776331585265705E-2</v>
      </c>
      <c r="AI26">
        <v>1.9776331585265701</v>
      </c>
      <c r="AJ26">
        <v>245.869755244755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0.44</v>
      </c>
      <c r="AM26" t="s">
        <v>2950</v>
      </c>
      <c r="AN26">
        <v>32.200000000000003</v>
      </c>
      <c r="AO26" t="s">
        <v>2950</v>
      </c>
      <c r="AP26">
        <v>0.29136131135109999</v>
      </c>
      <c r="AQ26">
        <f>(Table2[[#This Row],[Sharpe Ratio]]-AVERAGE(Table2[Sharpe Ratio]))/_xlfn.STDEV.P(Table2[Sharpe Ratio])</f>
        <v>2.6432252061396784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6.3369201629052192</v>
      </c>
      <c r="AS26">
        <f>_xlfn.RANK.AVG(Table2[[#This Row],[1Y Return vs Nifty Z-Score]],Table2[1Y Return vs Nifty Z-Score])</f>
        <v>26</v>
      </c>
      <c r="AT26">
        <f>_xlfn.RANK.AVG(Table2[[#This Row],[6M Return vs Nifty Z-Score]],Table2[6M Return vs Nifty Z-Score])</f>
        <v>135</v>
      </c>
      <c r="AU26">
        <f>_xlfn.RANK.AVG(Table2[[#This Row],[Sharpe Ratio Z-Score]],Table2[Sharpe Ratio Z-Score])</f>
        <v>5</v>
      </c>
      <c r="AV26">
        <f>(Table2[[#This Row],[Rank 1Y]]+Table2[[#This Row],[Rank 6M]]+Table2[[#This Row],[Rank Sharpe]])/3</f>
        <v>55.333333333333336</v>
      </c>
    </row>
    <row r="27" spans="1:48" x14ac:dyDescent="0.3">
      <c r="A27" t="s">
        <v>978</v>
      </c>
      <c r="B27" t="s">
        <v>979</v>
      </c>
      <c r="C27" t="s">
        <v>2909</v>
      </c>
      <c r="D27" t="s">
        <v>46</v>
      </c>
      <c r="E27">
        <v>12670.525201965</v>
      </c>
      <c r="F27">
        <v>1441.8</v>
      </c>
      <c r="G27">
        <v>279.06694510109202</v>
      </c>
      <c r="H27">
        <f>(Table2[[#This Row],[1Y Return vs Nifty]]-AVERAGE(Table2[1Y Return vs Nifty]))/_xlfn.STDEV.P(Table2[1Y Return vs Nifty])</f>
        <v>2.788073312088859</v>
      </c>
      <c r="I27">
        <v>23.937771320771599</v>
      </c>
      <c r="J27">
        <f>(Table2[[#This Row],[1M Return vs Nifty]]-AVERAGE(Table2[1M Return vs Nifty]))/_xlfn.STDEV.P(Table2[1M Return vs Nifty])</f>
        <v>1.7803279097064997</v>
      </c>
      <c r="K27">
        <v>90.1148879911606</v>
      </c>
      <c r="L27">
        <f>(Table2[[#This Row],[6M Return vs Nifty]]-AVERAGE(Table2[6M Return vs Nifty]))/_xlfn.STDEV.P(Table2[6M Return vs Nifty])</f>
        <v>2.2960697316775325</v>
      </c>
      <c r="M27">
        <v>-3.7207950237740501</v>
      </c>
      <c r="N27">
        <f>(Table2[[#This Row],[1W Return vs Nifty]]-AVERAGE(Table2[1W Return vs Nifty]))/_xlfn.STDEV.P(Table2[1W Return vs Nifty])</f>
        <v>-0.99449526627271889</v>
      </c>
      <c r="O27">
        <v>1328.79</v>
      </c>
      <c r="P27">
        <v>1162.83082919513</v>
      </c>
      <c r="Q27">
        <v>841.25291791582902</v>
      </c>
      <c r="R27">
        <v>83.315081566976104</v>
      </c>
      <c r="S27">
        <v>8.5047298670218874E-2</v>
      </c>
      <c r="T27">
        <v>0.23990520701791374</v>
      </c>
      <c r="U27">
        <v>0.71387221285603708</v>
      </c>
      <c r="V27">
        <v>0.30395325542906398</v>
      </c>
      <c r="W27">
        <v>1410</v>
      </c>
      <c r="X27">
        <v>1477</v>
      </c>
      <c r="Y27">
        <v>1400</v>
      </c>
      <c r="Z27">
        <v>1529.45</v>
      </c>
      <c r="AA27">
        <v>1200</v>
      </c>
      <c r="AB27">
        <v>1535</v>
      </c>
      <c r="AC27">
        <v>2.2553191489361746E-2</v>
      </c>
      <c r="AD27">
        <v>2.4413927035649818E-2</v>
      </c>
      <c r="AE27">
        <v>2.9857142857142804E-2</v>
      </c>
      <c r="AF27">
        <v>6.0792065473713519E-2</v>
      </c>
      <c r="AG27">
        <v>0.20150000000000001</v>
      </c>
      <c r="AH27">
        <v>6.4641420446663878E-2</v>
      </c>
      <c r="AI27">
        <v>6.4641420446663798</v>
      </c>
      <c r="AJ27">
        <v>316.94621168305298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0.71</v>
      </c>
      <c r="AM27" t="s">
        <v>2950</v>
      </c>
      <c r="AN27">
        <v>6.55</v>
      </c>
      <c r="AO27" t="s">
        <v>2950</v>
      </c>
      <c r="AP27">
        <v>0.141962699117193</v>
      </c>
      <c r="AQ27">
        <f>(Table2[[#This Row],[Sharpe Ratio]]-AVERAGE(Table2[Sharpe Ratio]))/_xlfn.STDEV.P(Table2[Sharpe Ratio])</f>
        <v>0.96698388831638737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6.83695957551656</v>
      </c>
      <c r="AS27">
        <f>_xlfn.RANK.AVG(Table2[[#This Row],[1Y Return vs Nifty Z-Score]],Table2[1Y Return vs Nifty Z-Score])</f>
        <v>12</v>
      </c>
      <c r="AT27">
        <f>_xlfn.RANK.AVG(Table2[[#This Row],[6M Return vs Nifty Z-Score]],Table2[6M Return vs Nifty Z-Score])</f>
        <v>24</v>
      </c>
      <c r="AU27">
        <f>_xlfn.RANK.AVG(Table2[[#This Row],[Sharpe Ratio Z-Score]],Table2[Sharpe Ratio Z-Score])</f>
        <v>132</v>
      </c>
      <c r="AV27">
        <f>(Table2[[#This Row],[Rank 1Y]]+Table2[[#This Row],[Rank 6M]]+Table2[[#This Row],[Rank Sharpe]])/3</f>
        <v>56</v>
      </c>
    </row>
    <row r="28" spans="1:48" x14ac:dyDescent="0.3">
      <c r="A28" t="s">
        <v>1241</v>
      </c>
      <c r="B28" t="s">
        <v>1242</v>
      </c>
      <c r="C28" t="s">
        <v>2914</v>
      </c>
      <c r="D28" t="s">
        <v>134</v>
      </c>
      <c r="E28">
        <v>8144.6738905000002</v>
      </c>
      <c r="F28">
        <v>1191.75</v>
      </c>
      <c r="G28">
        <v>166.36113011715901</v>
      </c>
      <c r="H28">
        <f>(Table2[[#This Row],[1Y Return vs Nifty]]-AVERAGE(Table2[1Y Return vs Nifty]))/_xlfn.STDEV.P(Table2[1Y Return vs Nifty])</f>
        <v>1.4407287526838544</v>
      </c>
      <c r="I28">
        <v>18.230335618835301</v>
      </c>
      <c r="J28">
        <f>(Table2[[#This Row],[1M Return vs Nifty]]-AVERAGE(Table2[1M Return vs Nifty]))/_xlfn.STDEV.P(Table2[1M Return vs Nifty])</f>
        <v>1.2855656644382565</v>
      </c>
      <c r="K28">
        <v>49.3778380189381</v>
      </c>
      <c r="L28">
        <f>(Table2[[#This Row],[6M Return vs Nifty]]-AVERAGE(Table2[6M Return vs Nifty]))/_xlfn.STDEV.P(Table2[6M Return vs Nifty])</f>
        <v>1.0510039089982839</v>
      </c>
      <c r="M28">
        <v>14.6663841588834</v>
      </c>
      <c r="N28">
        <f>(Table2[[#This Row],[1W Return vs Nifty]]-AVERAGE(Table2[1W Return vs Nifty]))/_xlfn.STDEV.P(Table2[1W Return vs Nifty])</f>
        <v>2.4858217111091987</v>
      </c>
      <c r="O28">
        <v>1051.94</v>
      </c>
      <c r="P28">
        <v>988.80175349249896</v>
      </c>
      <c r="Q28">
        <v>830.94080226915196</v>
      </c>
      <c r="R28">
        <v>50.049507013233402</v>
      </c>
      <c r="S28">
        <v>0.13290681978059582</v>
      </c>
      <c r="T28">
        <v>0.20524664907872325</v>
      </c>
      <c r="U28">
        <v>0.43421769245840625</v>
      </c>
      <c r="V28">
        <v>1.6613649756865101</v>
      </c>
      <c r="W28">
        <v>1140</v>
      </c>
      <c r="X28">
        <v>1217</v>
      </c>
      <c r="Y28">
        <v>1110.05</v>
      </c>
      <c r="Z28">
        <v>1230</v>
      </c>
      <c r="AA28">
        <v>893.95</v>
      </c>
      <c r="AB28">
        <v>1230</v>
      </c>
      <c r="AC28">
        <v>4.5394736842105265E-2</v>
      </c>
      <c r="AD28">
        <v>2.118732955737368E-2</v>
      </c>
      <c r="AE28">
        <v>7.360028827530285E-2</v>
      </c>
      <c r="AF28">
        <v>3.2095657646318498E-2</v>
      </c>
      <c r="AG28">
        <v>0.3331282510207505</v>
      </c>
      <c r="AH28">
        <v>3.2095657646318498E-2</v>
      </c>
      <c r="AI28">
        <v>3.2095657646318498</v>
      </c>
      <c r="AJ28">
        <v>209.54545454545399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</v>
      </c>
      <c r="AM28" t="s">
        <v>2950</v>
      </c>
      <c r="AN28">
        <v>21.43</v>
      </c>
      <c r="AO28" t="s">
        <v>2950</v>
      </c>
      <c r="AP28">
        <v>0.20534872731479301</v>
      </c>
      <c r="AQ28">
        <f>(Table2[[#This Row],[Sharpe Ratio]]-AVERAGE(Table2[Sharpe Ratio]))/_xlfn.STDEV.P(Table2[Sharpe Ratio])</f>
        <v>1.6781704103918256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7.9412904476214186</v>
      </c>
      <c r="AS28">
        <f>_xlfn.RANK.AVG(Table2[[#This Row],[1Y Return vs Nifty Z-Score]],Table2[1Y Return vs Nifty Z-Score])</f>
        <v>47</v>
      </c>
      <c r="AT28">
        <f>_xlfn.RANK.AVG(Table2[[#This Row],[6M Return vs Nifty Z-Score]],Table2[6M Return vs Nifty Z-Score])</f>
        <v>93</v>
      </c>
      <c r="AU28">
        <f>_xlfn.RANK.AVG(Table2[[#This Row],[Sharpe Ratio Z-Score]],Table2[Sharpe Ratio Z-Score])</f>
        <v>34</v>
      </c>
      <c r="AV28">
        <f>(Table2[[#This Row],[Rank 1Y]]+Table2[[#This Row],[Rank 6M]]+Table2[[#This Row],[Rank Sharpe]])/3</f>
        <v>58</v>
      </c>
    </row>
    <row r="29" spans="1:48" x14ac:dyDescent="0.3">
      <c r="A29" t="s">
        <v>773</v>
      </c>
      <c r="B29" t="s">
        <v>774</v>
      </c>
      <c r="C29" t="s">
        <v>2919</v>
      </c>
      <c r="D29" t="s">
        <v>137</v>
      </c>
      <c r="E29">
        <v>18463.167974245</v>
      </c>
      <c r="F29">
        <v>2058.9</v>
      </c>
      <c r="G29">
        <v>265.86481218481799</v>
      </c>
      <c r="H29">
        <f>(Table2[[#This Row],[1Y Return vs Nifty]]-AVERAGE(Table2[1Y Return vs Nifty]))/_xlfn.STDEV.P(Table2[1Y Return vs Nifty])</f>
        <v>2.6302480751228754</v>
      </c>
      <c r="I29">
        <v>13.810459019408601</v>
      </c>
      <c r="J29">
        <f>(Table2[[#This Row],[1M Return vs Nifty]]-AVERAGE(Table2[1M Return vs Nifty]))/_xlfn.STDEV.P(Table2[1M Return vs Nifty])</f>
        <v>0.9024184536165849</v>
      </c>
      <c r="K29">
        <v>103.716901831203</v>
      </c>
      <c r="L29">
        <f>(Table2[[#This Row],[6M Return vs Nifty]]-AVERAGE(Table2[6M Return vs Nifty]))/_xlfn.STDEV.P(Table2[6M Return vs Nifty])</f>
        <v>2.7117945463952089</v>
      </c>
      <c r="M29">
        <v>-4.0053881631333903</v>
      </c>
      <c r="N29">
        <f>(Table2[[#This Row],[1W Return vs Nifty]]-AVERAGE(Table2[1W Return vs Nifty]))/_xlfn.STDEV.P(Table2[1W Return vs Nifty])</f>
        <v>-1.0483629272510233</v>
      </c>
      <c r="O29">
        <v>1960.22</v>
      </c>
      <c r="P29">
        <v>1808.1008889837201</v>
      </c>
      <c r="Q29">
        <v>1343.5989136190101</v>
      </c>
      <c r="R29">
        <v>67.105477941143704</v>
      </c>
      <c r="S29">
        <v>5.0341288222750524E-2</v>
      </c>
      <c r="T29">
        <v>0.13870858232764149</v>
      </c>
      <c r="U29">
        <v>0.53237694607411701</v>
      </c>
      <c r="V29">
        <v>0.847132126637266</v>
      </c>
      <c r="W29">
        <v>2042</v>
      </c>
      <c r="X29">
        <v>2069.35</v>
      </c>
      <c r="Y29">
        <v>2001.2</v>
      </c>
      <c r="Z29">
        <v>2154.96</v>
      </c>
      <c r="AA29">
        <v>1508.28</v>
      </c>
      <c r="AB29">
        <v>2160.8000000000002</v>
      </c>
      <c r="AC29">
        <v>8.2761998041136486E-3</v>
      </c>
      <c r="AD29">
        <v>5.0755257661856401E-3</v>
      </c>
      <c r="AE29">
        <v>2.8832700379772147E-2</v>
      </c>
      <c r="AF29">
        <v>4.6655981349264186E-2</v>
      </c>
      <c r="AG29">
        <v>0.36506484207176393</v>
      </c>
      <c r="AH29">
        <v>4.9492447423381547E-2</v>
      </c>
      <c r="AI29">
        <v>4.9494105333914602</v>
      </c>
      <c r="AJ29">
        <v>305.65823714179902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0.14000000000000001</v>
      </c>
      <c r="AM29" t="s">
        <v>2950</v>
      </c>
      <c r="AN29">
        <v>17.14</v>
      </c>
      <c r="AO29" t="s">
        <v>2950</v>
      </c>
      <c r="AP29">
        <v>0.13337630557958299</v>
      </c>
      <c r="AQ29">
        <f>(Table2[[#This Row],[Sharpe Ratio]]-AVERAGE(Table2[Sharpe Ratio]))/_xlfn.STDEV.P(Table2[Sharpe Ratio])</f>
        <v>0.87064519143278774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6.0667433393164334</v>
      </c>
      <c r="AS29">
        <f>_xlfn.RANK.AVG(Table2[[#This Row],[1Y Return vs Nifty Z-Score]],Table2[1Y Return vs Nifty Z-Score])</f>
        <v>13</v>
      </c>
      <c r="AT29">
        <f>_xlfn.RANK.AVG(Table2[[#This Row],[6M Return vs Nifty Z-Score]],Table2[6M Return vs Nifty Z-Score])</f>
        <v>13</v>
      </c>
      <c r="AU29">
        <f>_xlfn.RANK.AVG(Table2[[#This Row],[Sharpe Ratio Z-Score]],Table2[Sharpe Ratio Z-Score])</f>
        <v>153</v>
      </c>
      <c r="AV29">
        <f>(Table2[[#This Row],[Rank 1Y]]+Table2[[#This Row],[Rank 6M]]+Table2[[#This Row],[Rank Sharpe]])/3</f>
        <v>59.666666666666664</v>
      </c>
    </row>
    <row r="30" spans="1:48" x14ac:dyDescent="0.3">
      <c r="A30" t="s">
        <v>1369</v>
      </c>
      <c r="B30" t="s">
        <v>1370</v>
      </c>
      <c r="C30" t="s">
        <v>2909</v>
      </c>
      <c r="D30" t="s">
        <v>46</v>
      </c>
      <c r="E30">
        <v>6832.8511535999996</v>
      </c>
      <c r="F30">
        <v>474.95</v>
      </c>
      <c r="G30">
        <v>159.43202380430199</v>
      </c>
      <c r="H30">
        <f>(Table2[[#This Row],[1Y Return vs Nifty]]-AVERAGE(Table2[1Y Return vs Nifty]))/_xlfn.STDEV.P(Table2[1Y Return vs Nifty])</f>
        <v>1.3578945733338565</v>
      </c>
      <c r="I30">
        <v>18.746441719894101</v>
      </c>
      <c r="J30">
        <f>(Table2[[#This Row],[1M Return vs Nifty]]-AVERAGE(Table2[1M Return vs Nifty]))/_xlfn.STDEV.P(Table2[1M Return vs Nifty])</f>
        <v>1.3303055137667141</v>
      </c>
      <c r="K30">
        <v>58.124038048916702</v>
      </c>
      <c r="L30">
        <f>(Table2[[#This Row],[6M Return vs Nifty]]-AVERAGE(Table2[6M Return vs Nifty]))/_xlfn.STDEV.P(Table2[6M Return vs Nifty])</f>
        <v>1.3183181780253219</v>
      </c>
      <c r="M30">
        <v>2.8855443503163798</v>
      </c>
      <c r="N30">
        <f>(Table2[[#This Row],[1W Return vs Nifty]]-AVERAGE(Table2[1W Return vs Nifty]))/_xlfn.STDEV.P(Table2[1W Return vs Nifty])</f>
        <v>0.25594966895037718</v>
      </c>
      <c r="O30">
        <v>439.76</v>
      </c>
      <c r="P30">
        <v>403.386525467517</v>
      </c>
      <c r="Q30">
        <v>316.84455255795001</v>
      </c>
      <c r="R30">
        <v>64.762488702468204</v>
      </c>
      <c r="S30">
        <v>8.0020920502092086E-2</v>
      </c>
      <c r="T30">
        <v>0.17740670551536719</v>
      </c>
      <c r="U30">
        <v>0.49900004960045163</v>
      </c>
      <c r="V30">
        <v>1.40745987365299</v>
      </c>
      <c r="W30">
        <v>473.35</v>
      </c>
      <c r="X30">
        <v>491.8</v>
      </c>
      <c r="Y30">
        <v>468.25</v>
      </c>
      <c r="Z30">
        <v>497.7</v>
      </c>
      <c r="AA30">
        <v>352</v>
      </c>
      <c r="AB30">
        <v>497.7</v>
      </c>
      <c r="AC30">
        <v>3.3801626703284793E-3</v>
      </c>
      <c r="AD30">
        <v>3.547741867565013E-2</v>
      </c>
      <c r="AE30">
        <v>1.4308595835557991E-2</v>
      </c>
      <c r="AF30">
        <v>4.7899778924097358E-2</v>
      </c>
      <c r="AG30">
        <v>0.3492897727272728</v>
      </c>
      <c r="AH30">
        <v>4.7899778924097358E-2</v>
      </c>
      <c r="AI30">
        <v>4.7899778924097296</v>
      </c>
      <c r="AJ30">
        <v>203.87076135636499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0.36</v>
      </c>
      <c r="AM30" t="s">
        <v>2950</v>
      </c>
      <c r="AN30">
        <v>23.85</v>
      </c>
      <c r="AO30" t="s">
        <v>2950</v>
      </c>
      <c r="AP30">
        <v>0.18092984095692599</v>
      </c>
      <c r="AQ30">
        <f>(Table2[[#This Row],[Sharpe Ratio]]-AVERAGE(Table2[Sharpe Ratio]))/_xlfn.STDEV.P(Table2[Sharpe Ratio])</f>
        <v>1.4041923215980501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5.6666602556743193</v>
      </c>
      <c r="AS30">
        <f>_xlfn.RANK.AVG(Table2[[#This Row],[1Y Return vs Nifty Z-Score]],Table2[1Y Return vs Nifty Z-Score])</f>
        <v>53</v>
      </c>
      <c r="AT30">
        <f>_xlfn.RANK.AVG(Table2[[#This Row],[6M Return vs Nifty Z-Score]],Table2[6M Return vs Nifty Z-Score])</f>
        <v>72</v>
      </c>
      <c r="AU30">
        <f>_xlfn.RANK.AVG(Table2[[#This Row],[Sharpe Ratio Z-Score]],Table2[Sharpe Ratio Z-Score])</f>
        <v>61</v>
      </c>
      <c r="AV30">
        <f>(Table2[[#This Row],[Rank 1Y]]+Table2[[#This Row],[Rank 6M]]+Table2[[#This Row],[Rank Sharpe]])/3</f>
        <v>62</v>
      </c>
    </row>
    <row r="31" spans="1:48" x14ac:dyDescent="0.3">
      <c r="A31" t="s">
        <v>236</v>
      </c>
      <c r="B31" t="s">
        <v>237</v>
      </c>
      <c r="C31" t="s">
        <v>2914</v>
      </c>
      <c r="D31" t="s">
        <v>238</v>
      </c>
      <c r="E31">
        <v>102947.92200000001</v>
      </c>
      <c r="F31">
        <v>3899.95</v>
      </c>
      <c r="G31">
        <v>85.294046256129803</v>
      </c>
      <c r="H31">
        <f>(Table2[[#This Row],[1Y Return vs Nifty]]-AVERAGE(Table2[1Y Return vs Nifty]))/_xlfn.STDEV.P(Table2[1Y Return vs Nifty])</f>
        <v>0.47161021694053173</v>
      </c>
      <c r="I31">
        <v>-3.3473867013176202</v>
      </c>
      <c r="J31">
        <f>(Table2[[#This Row],[1M Return vs Nifty]]-AVERAGE(Table2[1M Return vs Nifty]))/_xlfn.STDEV.P(Table2[1M Return vs Nifty])</f>
        <v>-0.5849490290994509</v>
      </c>
      <c r="K31">
        <v>90.321421121953705</v>
      </c>
      <c r="L31">
        <f>(Table2[[#This Row],[6M Return vs Nifty]]-AVERAGE(Table2[6M Return vs Nifty]))/_xlfn.STDEV.P(Table2[6M Return vs Nifty])</f>
        <v>2.3023821019295951</v>
      </c>
      <c r="M31">
        <v>3.45213682371062</v>
      </c>
      <c r="N31">
        <f>(Table2[[#This Row],[1W Return vs Nifty]]-AVERAGE(Table2[1W Return vs Nifty]))/_xlfn.STDEV.P(Table2[1W Return vs Nifty])</f>
        <v>0.36319403660578559</v>
      </c>
      <c r="O31">
        <v>3689.38</v>
      </c>
      <c r="P31">
        <v>3480.0934286697002</v>
      </c>
      <c r="Q31">
        <v>2693.08826117638</v>
      </c>
      <c r="R31">
        <v>61.522748629098402</v>
      </c>
      <c r="S31">
        <v>5.7074630425708373E-2</v>
      </c>
      <c r="T31">
        <v>0.12064520103725895</v>
      </c>
      <c r="U31">
        <v>0.44813300634136843</v>
      </c>
      <c r="V31">
        <v>1.1880493453489001</v>
      </c>
      <c r="W31">
        <v>3850</v>
      </c>
      <c r="X31">
        <v>3938.95</v>
      </c>
      <c r="Y31">
        <v>3735</v>
      </c>
      <c r="Z31">
        <v>3969.8</v>
      </c>
      <c r="AA31">
        <v>3102.15</v>
      </c>
      <c r="AB31">
        <v>3969.8</v>
      </c>
      <c r="AC31">
        <v>1.297402597402586E-2</v>
      </c>
      <c r="AD31">
        <v>1.0000128206771874E-2</v>
      </c>
      <c r="AE31">
        <v>4.4163319946452395E-2</v>
      </c>
      <c r="AF31">
        <v>1.7910486031872397E-2</v>
      </c>
      <c r="AG31">
        <v>0.25717647438067148</v>
      </c>
      <c r="AH31">
        <v>1.7910486031872397E-2</v>
      </c>
      <c r="AI31">
        <v>1.7910486031872299</v>
      </c>
      <c r="AJ31">
        <v>135.88882840379799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0.11</v>
      </c>
      <c r="AM31" t="s">
        <v>2950</v>
      </c>
      <c r="AN31">
        <v>20.149999999999999</v>
      </c>
      <c r="AO31" t="s">
        <v>2950</v>
      </c>
      <c r="AP31">
        <v>0.24265074048549101</v>
      </c>
      <c r="AQ31">
        <f>(Table2[[#This Row],[Sharpe Ratio]]-AVERAGE(Table2[Sharpe Ratio]))/_xlfn.STDEV.P(Table2[Sharpe Ratio])</f>
        <v>2.0966962238499618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4.648933550226424</v>
      </c>
      <c r="AS31">
        <f>_xlfn.RANK.AVG(Table2[[#This Row],[1Y Return vs Nifty Z-Score]],Table2[1Y Return vs Nifty Z-Score])</f>
        <v>155</v>
      </c>
      <c r="AT31">
        <f>_xlfn.RANK.AVG(Table2[[#This Row],[6M Return vs Nifty Z-Score]],Table2[6M Return vs Nifty Z-Score])</f>
        <v>23</v>
      </c>
      <c r="AU31">
        <f>_xlfn.RANK.AVG(Table2[[#This Row],[Sharpe Ratio Z-Score]],Table2[Sharpe Ratio Z-Score])</f>
        <v>13</v>
      </c>
      <c r="AV31">
        <f>(Table2[[#This Row],[Rank 1Y]]+Table2[[#This Row],[Rank 6M]]+Table2[[#This Row],[Rank Sharpe]])/3</f>
        <v>63.666666666666664</v>
      </c>
    </row>
    <row r="32" spans="1:48" x14ac:dyDescent="0.3">
      <c r="A32" t="s">
        <v>635</v>
      </c>
      <c r="B32" t="s">
        <v>636</v>
      </c>
      <c r="C32" t="s">
        <v>2909</v>
      </c>
      <c r="D32" t="s">
        <v>46</v>
      </c>
      <c r="E32">
        <v>25577.3255493</v>
      </c>
      <c r="F32">
        <v>276.39999999999998</v>
      </c>
      <c r="G32">
        <v>197.51554116413499</v>
      </c>
      <c r="H32">
        <f>(Table2[[#This Row],[1Y Return vs Nifty]]-AVERAGE(Table2[1Y Return vs Nifty]))/_xlfn.STDEV.P(Table2[1Y Return vs Nifty])</f>
        <v>1.8131649595609722</v>
      </c>
      <c r="I32">
        <v>-7.0468919648527102</v>
      </c>
      <c r="J32">
        <f>(Table2[[#This Row],[1M Return vs Nifty]]-AVERAGE(Table2[1M Return vs Nifty]))/_xlfn.STDEV.P(Table2[1M Return vs Nifty])</f>
        <v>-0.90564918695621544</v>
      </c>
      <c r="K32">
        <v>54.595696577134298</v>
      </c>
      <c r="L32">
        <f>(Table2[[#This Row],[6M Return vs Nifty]]-AVERAGE(Table2[6M Return vs Nifty]))/_xlfn.STDEV.P(Table2[6M Return vs Nifty])</f>
        <v>1.2104798004242547</v>
      </c>
      <c r="M32">
        <v>-0.65435962890330901</v>
      </c>
      <c r="N32">
        <f>(Table2[[#This Row],[1W Return vs Nifty]]-AVERAGE(Table2[1W Return vs Nifty]))/_xlfn.STDEV.P(Table2[1W Return vs Nifty])</f>
        <v>-0.41408175864348362</v>
      </c>
      <c r="O32">
        <v>264.72000000000003</v>
      </c>
      <c r="P32">
        <v>253.76781798131199</v>
      </c>
      <c r="Q32">
        <v>202.6355775255</v>
      </c>
      <c r="R32">
        <v>60.119811748445997</v>
      </c>
      <c r="S32">
        <v>4.4122091266243446E-2</v>
      </c>
      <c r="T32">
        <v>8.9184602676272595E-2</v>
      </c>
      <c r="U32">
        <v>0.36402503141491693</v>
      </c>
      <c r="V32">
        <v>1.0389322648903301</v>
      </c>
      <c r="W32">
        <v>266</v>
      </c>
      <c r="X32">
        <v>285.95</v>
      </c>
      <c r="Y32">
        <v>263.25</v>
      </c>
      <c r="Z32">
        <v>285.95</v>
      </c>
      <c r="AA32">
        <v>213</v>
      </c>
      <c r="AB32">
        <v>298.95</v>
      </c>
      <c r="AC32">
        <v>3.9097744360902187E-2</v>
      </c>
      <c r="AD32">
        <v>3.4551374819102865E-2</v>
      </c>
      <c r="AE32">
        <v>4.9952516619183207E-2</v>
      </c>
      <c r="AF32">
        <v>3.4551374819102865E-2</v>
      </c>
      <c r="AG32">
        <v>0.29765258215962431</v>
      </c>
      <c r="AH32">
        <v>8.1584659913169322E-2</v>
      </c>
      <c r="AI32">
        <v>9.0629522431258902</v>
      </c>
      <c r="AJ32">
        <v>249.873417721518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0.15</v>
      </c>
      <c r="AM32" t="s">
        <v>2950</v>
      </c>
      <c r="AN32">
        <v>16.48</v>
      </c>
      <c r="AO32" t="s">
        <v>2950</v>
      </c>
      <c r="AP32">
        <v>0.17140920143273899</v>
      </c>
      <c r="AQ32">
        <f>(Table2[[#This Row],[Sharpe Ratio]]-AVERAGE(Table2[Sharpe Ratio]))/_xlfn.STDEV.P(Table2[Sharpe Ratio])</f>
        <v>1.2973714542290977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3.0012852686146259</v>
      </c>
      <c r="AS32">
        <f>_xlfn.RANK.AVG(Table2[[#This Row],[1Y Return vs Nifty Z-Score]],Table2[1Y Return vs Nifty Z-Score])</f>
        <v>30</v>
      </c>
      <c r="AT32">
        <f>_xlfn.RANK.AVG(Table2[[#This Row],[6M Return vs Nifty Z-Score]],Table2[6M Return vs Nifty Z-Score])</f>
        <v>79</v>
      </c>
      <c r="AU32">
        <f>_xlfn.RANK.AVG(Table2[[#This Row],[Sharpe Ratio Z-Score]],Table2[Sharpe Ratio Z-Score])</f>
        <v>83</v>
      </c>
      <c r="AV32">
        <f>(Table2[[#This Row],[Rank 1Y]]+Table2[[#This Row],[Rank 6M]]+Table2[[#This Row],[Rank Sharpe]])/3</f>
        <v>64</v>
      </c>
    </row>
    <row r="33" spans="1:48" x14ac:dyDescent="0.3">
      <c r="A33" t="s">
        <v>553</v>
      </c>
      <c r="B33" t="s">
        <v>554</v>
      </c>
      <c r="C33" t="s">
        <v>2914</v>
      </c>
      <c r="D33" t="s">
        <v>211</v>
      </c>
      <c r="E33">
        <v>32244.512341524998</v>
      </c>
      <c r="F33">
        <v>8345.1</v>
      </c>
      <c r="G33">
        <v>138.98929043735399</v>
      </c>
      <c r="H33">
        <f>(Table2[[#This Row],[1Y Return vs Nifty]]-AVERAGE(Table2[1Y Return vs Nifty]))/_xlfn.STDEV.P(Table2[1Y Return vs Nifty])</f>
        <v>1.113511392348465</v>
      </c>
      <c r="I33">
        <v>1.6755953062828399</v>
      </c>
      <c r="J33">
        <f>(Table2[[#This Row],[1M Return vs Nifty]]-AVERAGE(Table2[1M Return vs Nifty]))/_xlfn.STDEV.P(Table2[1M Return vs Nifty])</f>
        <v>-0.14952023308528445</v>
      </c>
      <c r="K33">
        <v>44.277140401338798</v>
      </c>
      <c r="L33">
        <f>(Table2[[#This Row],[6M Return vs Nifty]]-AVERAGE(Table2[6M Return vs Nifty]))/_xlfn.STDEV.P(Table2[6M Return vs Nifty])</f>
        <v>0.89510886309229076</v>
      </c>
      <c r="M33">
        <v>-1.35392514144803</v>
      </c>
      <c r="N33">
        <f>(Table2[[#This Row],[1W Return vs Nifty]]-AVERAGE(Table2[1W Return vs Nifty]))/_xlfn.STDEV.P(Table2[1W Return vs Nifty])</f>
        <v>-0.54649520313727862</v>
      </c>
      <c r="O33">
        <v>8139.88</v>
      </c>
      <c r="P33">
        <v>7763.3091579710699</v>
      </c>
      <c r="Q33">
        <v>6261.7462178928099</v>
      </c>
      <c r="R33">
        <v>58.143350355665298</v>
      </c>
      <c r="S33">
        <v>2.5211673882170382E-2</v>
      </c>
      <c r="T33">
        <v>7.4941088933907718E-2</v>
      </c>
      <c r="U33">
        <v>0.33271130921180592</v>
      </c>
      <c r="V33">
        <v>0.77070117299837704</v>
      </c>
      <c r="W33">
        <v>8251</v>
      </c>
      <c r="X33">
        <v>8540</v>
      </c>
      <c r="Y33">
        <v>8251</v>
      </c>
      <c r="Z33">
        <v>8648</v>
      </c>
      <c r="AA33">
        <v>6565.05</v>
      </c>
      <c r="AB33">
        <v>8740</v>
      </c>
      <c r="AC33">
        <v>1.1404678220821696E-2</v>
      </c>
      <c r="AD33">
        <v>2.3355022707936435E-2</v>
      </c>
      <c r="AE33">
        <v>1.1404678220821696E-2</v>
      </c>
      <c r="AF33">
        <v>3.6296748990425565E-2</v>
      </c>
      <c r="AG33">
        <v>0.27114035688989424</v>
      </c>
      <c r="AH33">
        <v>4.7321182490323688E-2</v>
      </c>
      <c r="AI33">
        <v>4.7321182490323599</v>
      </c>
      <c r="AJ33">
        <v>172.97885216139699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0.14000000000000001</v>
      </c>
      <c r="AM33" t="s">
        <v>2950</v>
      </c>
      <c r="AN33">
        <v>10.45</v>
      </c>
      <c r="AO33" t="s">
        <v>2950</v>
      </c>
      <c r="AP33">
        <v>0.27078072499057299</v>
      </c>
      <c r="AQ33">
        <f>(Table2[[#This Row],[Sharpe Ratio]]-AVERAGE(Table2[Sharpe Ratio]))/_xlfn.STDEV.P(Table2[Sharpe Ratio])</f>
        <v>2.4123125578445674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3.7249173770627602</v>
      </c>
      <c r="AS33">
        <f>_xlfn.RANK.AVG(Table2[[#This Row],[1Y Return vs Nifty Z-Score]],Table2[1Y Return vs Nifty Z-Score])</f>
        <v>77</v>
      </c>
      <c r="AT33">
        <f>_xlfn.RANK.AVG(Table2[[#This Row],[6M Return vs Nifty Z-Score]],Table2[6M Return vs Nifty Z-Score])</f>
        <v>111</v>
      </c>
      <c r="AU33">
        <f>_xlfn.RANK.AVG(Table2[[#This Row],[Sharpe Ratio Z-Score]],Table2[Sharpe Ratio Z-Score])</f>
        <v>6</v>
      </c>
      <c r="AV33">
        <f>(Table2[[#This Row],[Rank 1Y]]+Table2[[#This Row],[Rank 6M]]+Table2[[#This Row],[Rank Sharpe]])/3</f>
        <v>64.666666666666671</v>
      </c>
    </row>
    <row r="34" spans="1:48" x14ac:dyDescent="0.3">
      <c r="A34" t="s">
        <v>647</v>
      </c>
      <c r="B34" t="s">
        <v>648</v>
      </c>
      <c r="C34" t="s">
        <v>2923</v>
      </c>
      <c r="D34" t="s">
        <v>649</v>
      </c>
      <c r="E34">
        <v>24580.790808000002</v>
      </c>
      <c r="F34">
        <v>2217.8000000000002</v>
      </c>
      <c r="G34">
        <v>143.39929867397299</v>
      </c>
      <c r="H34">
        <f>(Table2[[#This Row],[1Y Return vs Nifty]]-AVERAGE(Table2[1Y Return vs Nifty]))/_xlfn.STDEV.P(Table2[1Y Return vs Nifty])</f>
        <v>1.1662309490580005</v>
      </c>
      <c r="I34">
        <v>0.60875194222087003</v>
      </c>
      <c r="J34">
        <f>(Table2[[#This Row],[1M Return vs Nifty]]-AVERAGE(Table2[1M Return vs Nifty]))/_xlfn.STDEV.P(Table2[1M Return vs Nifty])</f>
        <v>-0.24200201399676344</v>
      </c>
      <c r="K34">
        <v>68.446505323185306</v>
      </c>
      <c r="L34">
        <f>(Table2[[#This Row],[6M Return vs Nifty]]-AVERAGE(Table2[6M Return vs Nifty]))/_xlfn.STDEV.P(Table2[6M Return vs Nifty])</f>
        <v>1.633808652119062</v>
      </c>
      <c r="M34">
        <v>3.3230383929473102</v>
      </c>
      <c r="N34">
        <f>(Table2[[#This Row],[1W Return vs Nifty]]-AVERAGE(Table2[1W Return vs Nifty]))/_xlfn.STDEV.P(Table2[1W Return vs Nifty])</f>
        <v>0.33875834389427445</v>
      </c>
      <c r="O34">
        <v>2151.83</v>
      </c>
      <c r="P34">
        <v>2012.2239302379301</v>
      </c>
      <c r="Q34">
        <v>1560.3499681764599</v>
      </c>
      <c r="R34">
        <v>76.128279851996396</v>
      </c>
      <c r="S34">
        <v>3.0657626299475549E-2</v>
      </c>
      <c r="T34">
        <v>0.10216361443319211</v>
      </c>
      <c r="U34">
        <v>0.42134780352633627</v>
      </c>
      <c r="V34">
        <v>0.69662775885993999</v>
      </c>
      <c r="W34">
        <v>2200</v>
      </c>
      <c r="X34">
        <v>2310.9499999999998</v>
      </c>
      <c r="Y34">
        <v>2200</v>
      </c>
      <c r="Z34">
        <v>2396.6</v>
      </c>
      <c r="AA34">
        <v>1691.5</v>
      </c>
      <c r="AB34">
        <v>2396.6</v>
      </c>
      <c r="AC34">
        <v>8.0909090909091486E-3</v>
      </c>
      <c r="AD34">
        <v>4.2001082153485303E-2</v>
      </c>
      <c r="AE34">
        <v>8.0909090909091486E-3</v>
      </c>
      <c r="AF34">
        <v>8.0620434664983254E-2</v>
      </c>
      <c r="AG34">
        <v>0.31114395506946502</v>
      </c>
      <c r="AH34">
        <v>8.0620434664983254E-2</v>
      </c>
      <c r="AI34">
        <v>8.06204346649832</v>
      </c>
      <c r="AJ34">
        <v>180.73417721518899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0.19</v>
      </c>
      <c r="AM34" t="s">
        <v>2950</v>
      </c>
      <c r="AN34">
        <v>16.93</v>
      </c>
      <c r="AO34" t="s">
        <v>2950</v>
      </c>
      <c r="AP34">
        <v>0.17304062242407101</v>
      </c>
      <c r="AQ34">
        <f>(Table2[[#This Row],[Sharpe Ratio]]-AVERAGE(Table2[Sharpe Ratio]))/_xlfn.STDEV.P(Table2[Sharpe Ratio])</f>
        <v>1.3156758764157872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4.2124718074903607</v>
      </c>
      <c r="AS34">
        <f>_xlfn.RANK.AVG(Table2[[#This Row],[1Y Return vs Nifty Z-Score]],Table2[1Y Return vs Nifty Z-Score])</f>
        <v>69</v>
      </c>
      <c r="AT34">
        <f>_xlfn.RANK.AVG(Table2[[#This Row],[6M Return vs Nifty Z-Score]],Table2[6M Return vs Nifty Z-Score])</f>
        <v>49</v>
      </c>
      <c r="AU34">
        <f>_xlfn.RANK.AVG(Table2[[#This Row],[Sharpe Ratio Z-Score]],Table2[Sharpe Ratio Z-Score])</f>
        <v>81</v>
      </c>
      <c r="AV34">
        <f>(Table2[[#This Row],[Rank 1Y]]+Table2[[#This Row],[Rank 6M]]+Table2[[#This Row],[Rank Sharpe]])/3</f>
        <v>66.333333333333329</v>
      </c>
    </row>
    <row r="35" spans="1:48" x14ac:dyDescent="0.3">
      <c r="A35" t="s">
        <v>329</v>
      </c>
      <c r="B35" t="s">
        <v>330</v>
      </c>
      <c r="C35" t="s">
        <v>2904</v>
      </c>
      <c r="D35" t="s">
        <v>68</v>
      </c>
      <c r="E35">
        <v>71776.779790860004</v>
      </c>
      <c r="F35">
        <v>699.8</v>
      </c>
      <c r="G35">
        <v>154.23134976278899</v>
      </c>
      <c r="H35">
        <f>(Table2[[#This Row],[1Y Return vs Nifty]]-AVERAGE(Table2[1Y Return vs Nifty]))/_xlfn.STDEV.P(Table2[1Y Return vs Nifty])</f>
        <v>1.2957229819561598</v>
      </c>
      <c r="I35">
        <v>-1.37701065616907</v>
      </c>
      <c r="J35">
        <f>(Table2[[#This Row],[1M Return vs Nifty]]-AVERAGE(Table2[1M Return vs Nifty]))/_xlfn.STDEV.P(Table2[1M Return vs Nifty])</f>
        <v>-0.4141424309997605</v>
      </c>
      <c r="K35">
        <v>75.376799356654999</v>
      </c>
      <c r="L35">
        <f>(Table2[[#This Row],[6M Return vs Nifty]]-AVERAGE(Table2[6M Return vs Nifty]))/_xlfn.STDEV.P(Table2[6M Return vs Nifty])</f>
        <v>1.8456225229829242</v>
      </c>
      <c r="M35">
        <v>1.6392050560585301</v>
      </c>
      <c r="N35">
        <f>(Table2[[#This Row],[1W Return vs Nifty]]-AVERAGE(Table2[1W Return vs Nifty]))/_xlfn.STDEV.P(Table2[1W Return vs Nifty])</f>
        <v>2.0043129818207692E-2</v>
      </c>
      <c r="O35">
        <v>659.04</v>
      </c>
      <c r="P35">
        <v>633.24934070928396</v>
      </c>
      <c r="Q35">
        <v>496.86938231171803</v>
      </c>
      <c r="R35">
        <v>68.514130130910601</v>
      </c>
      <c r="S35">
        <v>6.1847535809662624E-2</v>
      </c>
      <c r="T35">
        <v>0.10509392590314359</v>
      </c>
      <c r="U35">
        <v>0.4084184393575101</v>
      </c>
      <c r="V35">
        <v>0.98100570430201905</v>
      </c>
      <c r="W35">
        <v>685.1</v>
      </c>
      <c r="X35">
        <v>704.5</v>
      </c>
      <c r="Y35">
        <v>672.15</v>
      </c>
      <c r="Z35">
        <v>704.5</v>
      </c>
      <c r="AA35">
        <v>545</v>
      </c>
      <c r="AB35">
        <v>709</v>
      </c>
      <c r="AC35">
        <v>2.1456721646474941E-2</v>
      </c>
      <c r="AD35">
        <v>6.7162046298943068E-3</v>
      </c>
      <c r="AE35">
        <v>4.1136651045153627E-2</v>
      </c>
      <c r="AF35">
        <v>6.7162046298943068E-3</v>
      </c>
      <c r="AG35">
        <v>0.28403669724770642</v>
      </c>
      <c r="AH35">
        <v>1.3146613318090861E-2</v>
      </c>
      <c r="AI35">
        <v>1.3146613318090801</v>
      </c>
      <c r="AJ35">
        <v>190.614617940199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0.16</v>
      </c>
      <c r="AM35" t="s">
        <v>2950</v>
      </c>
      <c r="AN35">
        <v>17.71</v>
      </c>
      <c r="AO35" t="s">
        <v>2950</v>
      </c>
      <c r="AP35">
        <v>0.158987585154443</v>
      </c>
      <c r="AQ35">
        <f>(Table2[[#This Row],[Sharpe Ratio]]-AVERAGE(Table2[Sharpe Ratio]))/_xlfn.STDEV.P(Table2[Sharpe Ratio])</f>
        <v>1.1580018434376227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3.9052480471951538</v>
      </c>
      <c r="AS35">
        <f>_xlfn.RANK.AVG(Table2[[#This Row],[1Y Return vs Nifty Z-Score]],Table2[1Y Return vs Nifty Z-Score])</f>
        <v>61</v>
      </c>
      <c r="AT35">
        <f>_xlfn.RANK.AVG(Table2[[#This Row],[6M Return vs Nifty Z-Score]],Table2[6M Return vs Nifty Z-Score])</f>
        <v>38</v>
      </c>
      <c r="AU35">
        <f>_xlfn.RANK.AVG(Table2[[#This Row],[Sharpe Ratio Z-Score]],Table2[Sharpe Ratio Z-Score])</f>
        <v>103</v>
      </c>
      <c r="AV35">
        <f>(Table2[[#This Row],[Rank 1Y]]+Table2[[#This Row],[Rank 6M]]+Table2[[#This Row],[Rank Sharpe]])/3</f>
        <v>67.333333333333329</v>
      </c>
    </row>
    <row r="36" spans="1:48" hidden="1" x14ac:dyDescent="0.3">
      <c r="A36" t="s">
        <v>1076</v>
      </c>
      <c r="B36" t="s">
        <v>1077</v>
      </c>
      <c r="C36" t="s">
        <v>2914</v>
      </c>
      <c r="D36" t="s">
        <v>383</v>
      </c>
      <c r="E36">
        <v>10305.137131969999</v>
      </c>
      <c r="F36">
        <v>178.24</v>
      </c>
      <c r="G36">
        <v>181.625314552259</v>
      </c>
      <c r="H36">
        <f>(Table2[[#This Row],[1Y Return vs Nifty]]-AVERAGE(Table2[1Y Return vs Nifty]))/_xlfn.STDEV.P(Table2[1Y Return vs Nifty])</f>
        <v>1.6232048374831911</v>
      </c>
      <c r="I36">
        <v>-3.8450617115697598</v>
      </c>
      <c r="J36">
        <f>(Table2[[#This Row],[1M Return vs Nifty]]-AVERAGE(Table2[1M Return vs Nifty]))/_xlfn.STDEV.P(Table2[1M Return vs Nifty])</f>
        <v>-0.62809113675433148</v>
      </c>
      <c r="K36">
        <v>50.3719161086578</v>
      </c>
      <c r="L36">
        <f>(Table2[[#This Row],[6M Return vs Nifty]]-AVERAGE(Table2[6M Return vs Nifty]))/_xlfn.STDEV.P(Table2[6M Return vs Nifty])</f>
        <v>1.0813863901899319</v>
      </c>
      <c r="M36">
        <v>1.9707458834351199</v>
      </c>
      <c r="N36">
        <f>(Table2[[#This Row],[1W Return vs Nifty]]-AVERAGE(Table2[1W Return vs Nifty]))/_xlfn.STDEV.P(Table2[1W Return vs Nifty])</f>
        <v>8.2797027996472358E-2</v>
      </c>
      <c r="O36">
        <v>169.28</v>
      </c>
      <c r="P36">
        <v>170.84479562366599</v>
      </c>
      <c r="Q36">
        <v>140.561628330269</v>
      </c>
      <c r="R36">
        <v>34.801256678026803</v>
      </c>
      <c r="S36">
        <v>5.2930056710775109E-2</v>
      </c>
      <c r="T36">
        <v>4.328609688892171E-2</v>
      </c>
      <c r="U36">
        <v>0.26805588493326549</v>
      </c>
      <c r="V36">
        <v>0.73704964295009301</v>
      </c>
      <c r="W36">
        <v>174.95</v>
      </c>
      <c r="X36">
        <v>182</v>
      </c>
      <c r="Y36">
        <v>165</v>
      </c>
      <c r="Z36">
        <v>182</v>
      </c>
      <c r="AA36">
        <v>135</v>
      </c>
      <c r="AB36">
        <v>182</v>
      </c>
      <c r="AC36">
        <v>1.8805372963704103E-2</v>
      </c>
      <c r="AD36">
        <v>2.1095152603231471E-2</v>
      </c>
      <c r="AE36">
        <v>8.0242424242424226E-2</v>
      </c>
      <c r="AF36">
        <v>2.1095152603231471E-2</v>
      </c>
      <c r="AG36">
        <v>0.3202962962962963</v>
      </c>
      <c r="AH36">
        <v>2.1095152603231471E-2</v>
      </c>
      <c r="AI36">
        <v>16.696588868940701</v>
      </c>
      <c r="AJ36">
        <v>229.15974145890999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-0.16</v>
      </c>
      <c r="AM36" t="s">
        <v>2949</v>
      </c>
      <c r="AN36">
        <v>23.69</v>
      </c>
      <c r="AO36" t="s">
        <v>2950</v>
      </c>
      <c r="AP36">
        <v>0.17306776294376999</v>
      </c>
      <c r="AQ36">
        <f>(Table2[[#This Row],[Sharpe Ratio]]-AVERAGE(Table2[Sharpe Ratio]))/_xlfn.STDEV.P(Table2[Sharpe Ratio])</f>
        <v>1.3159803910282484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39</v>
      </c>
      <c r="AT36">
        <f>_xlfn.RANK.AVG(Table2[[#This Row],[6M Return vs Nifty Z-Score]],Table2[6M Return vs Nifty Z-Score])</f>
        <v>91</v>
      </c>
      <c r="AU36">
        <f>_xlfn.RANK.AVG(Table2[[#This Row],[Sharpe Ratio Z-Score]],Table2[Sharpe Ratio Z-Score])</f>
        <v>80</v>
      </c>
      <c r="AV36">
        <f>(Table2[[#This Row],[Rank 1Y]]+Table2[[#This Row],[Rank 6M]]+Table2[[#This Row],[Rank Sharpe]])/3</f>
        <v>70</v>
      </c>
    </row>
    <row r="37" spans="1:48" x14ac:dyDescent="0.3">
      <c r="A37" t="s">
        <v>1247</v>
      </c>
      <c r="B37" t="s">
        <v>1248</v>
      </c>
      <c r="C37" t="s">
        <v>2912</v>
      </c>
      <c r="D37" t="s">
        <v>60</v>
      </c>
      <c r="E37">
        <v>8108.8598486000001</v>
      </c>
      <c r="F37">
        <v>18.190000000000001</v>
      </c>
      <c r="G37">
        <v>330.12101901961302</v>
      </c>
      <c r="H37">
        <f>(Table2[[#This Row],[1Y Return vs Nifty]]-AVERAGE(Table2[1Y Return vs Nifty]))/_xlfn.STDEV.P(Table2[1Y Return vs Nifty])</f>
        <v>3.398400549768533</v>
      </c>
      <c r="I37">
        <v>24.1064011038847</v>
      </c>
      <c r="J37">
        <f>(Table2[[#This Row],[1M Return vs Nifty]]-AVERAGE(Table2[1M Return vs Nifty]))/_xlfn.STDEV.P(Table2[1M Return vs Nifty])</f>
        <v>1.7949459719097811</v>
      </c>
      <c r="K37">
        <v>85.024262039384197</v>
      </c>
      <c r="L37">
        <f>(Table2[[#This Row],[6M Return vs Nifty]]-AVERAGE(Table2[6M Return vs Nifty]))/_xlfn.STDEV.P(Table2[6M Return vs Nifty])</f>
        <v>2.1404825108816565</v>
      </c>
      <c r="M37">
        <v>4.3604223099648101</v>
      </c>
      <c r="N37">
        <f>(Table2[[#This Row],[1W Return vs Nifty]]-AVERAGE(Table2[1W Return vs Nifty]))/_xlfn.STDEV.P(Table2[1W Return vs Nifty])</f>
        <v>0.53511390352596966</v>
      </c>
      <c r="O37">
        <v>17.25</v>
      </c>
      <c r="P37">
        <v>14.664697504099101</v>
      </c>
      <c r="Q37">
        <v>10.4197121557941</v>
      </c>
      <c r="R37">
        <v>85.030864432545698</v>
      </c>
      <c r="S37">
        <v>5.4492753623188506E-2</v>
      </c>
      <c r="T37">
        <v>0.24039380934489119</v>
      </c>
      <c r="U37">
        <v>0.74572960634858521</v>
      </c>
      <c r="V37">
        <v>0.83312619786058895</v>
      </c>
      <c r="W37">
        <v>18</v>
      </c>
      <c r="X37">
        <v>18.489999999999998</v>
      </c>
      <c r="Y37">
        <v>17.399999999999999</v>
      </c>
      <c r="Z37">
        <v>19.72</v>
      </c>
      <c r="AA37">
        <v>15.65</v>
      </c>
      <c r="AB37">
        <v>21.1</v>
      </c>
      <c r="AC37">
        <v>1.0555555555555651E-2</v>
      </c>
      <c r="AD37">
        <v>1.6492578339746933E-2</v>
      </c>
      <c r="AE37">
        <v>4.5402298850574896E-2</v>
      </c>
      <c r="AF37">
        <v>8.4112149532710179E-2</v>
      </c>
      <c r="AG37">
        <v>0.16230031948881796</v>
      </c>
      <c r="AH37">
        <v>0.159978009895547</v>
      </c>
      <c r="AI37">
        <v>15.997800989554699</v>
      </c>
      <c r="AJ37">
        <v>360.50632911392398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1.05</v>
      </c>
      <c r="AM37" t="s">
        <v>2950</v>
      </c>
      <c r="AN37">
        <v>-5.99</v>
      </c>
      <c r="AO37" t="s">
        <v>2949</v>
      </c>
      <c r="AP37">
        <v>0.123509544124071</v>
      </c>
      <c r="AQ37">
        <f>(Table2[[#This Row],[Sharpe Ratio]]-AVERAGE(Table2[Sharpe Ratio]))/_xlfn.STDEV.P(Table2[Sharpe Ratio])</f>
        <v>0.75994086173700082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8.628883797822942</v>
      </c>
      <c r="AS37">
        <f>_xlfn.RANK.AVG(Table2[[#This Row],[1Y Return vs Nifty Z-Score]],Table2[1Y Return vs Nifty Z-Score])</f>
        <v>8</v>
      </c>
      <c r="AT37">
        <f>_xlfn.RANK.AVG(Table2[[#This Row],[6M Return vs Nifty Z-Score]],Table2[6M Return vs Nifty Z-Score])</f>
        <v>30</v>
      </c>
      <c r="AU37">
        <f>_xlfn.RANK.AVG(Table2[[#This Row],[Sharpe Ratio Z-Score]],Table2[Sharpe Ratio Z-Score])</f>
        <v>174</v>
      </c>
      <c r="AV37">
        <f>(Table2[[#This Row],[Rank 1Y]]+Table2[[#This Row],[Rank 6M]]+Table2[[#This Row],[Rank Sharpe]])/3</f>
        <v>70.666666666666671</v>
      </c>
    </row>
    <row r="38" spans="1:48" x14ac:dyDescent="0.3">
      <c r="A38" t="s">
        <v>1576</v>
      </c>
      <c r="B38" t="s">
        <v>1577</v>
      </c>
      <c r="C38" t="s">
        <v>2909</v>
      </c>
      <c r="D38" t="s">
        <v>46</v>
      </c>
      <c r="E38">
        <v>5045.37594008</v>
      </c>
      <c r="F38">
        <v>877.4</v>
      </c>
      <c r="G38">
        <v>160.61159119126501</v>
      </c>
      <c r="H38">
        <f>(Table2[[#This Row],[1Y Return vs Nifty]]-AVERAGE(Table2[1Y Return vs Nifty]))/_xlfn.STDEV.P(Table2[1Y Return vs Nifty])</f>
        <v>1.3719957419514897</v>
      </c>
      <c r="I38">
        <v>34.743388434246697</v>
      </c>
      <c r="J38">
        <f>(Table2[[#This Row],[1M Return vs Nifty]]-AVERAGE(Table2[1M Return vs Nifty]))/_xlfn.STDEV.P(Table2[1M Return vs Nifty])</f>
        <v>2.7170377849939502</v>
      </c>
      <c r="K38">
        <v>68.676990849778903</v>
      </c>
      <c r="L38">
        <f>(Table2[[#This Row],[6M Return vs Nifty]]-AVERAGE(Table2[6M Return vs Nifty]))/_xlfn.STDEV.P(Table2[6M Return vs Nifty])</f>
        <v>1.6408530908297589</v>
      </c>
      <c r="M38">
        <v>9.1742352229699407</v>
      </c>
      <c r="N38">
        <f>(Table2[[#This Row],[1W Return vs Nifty]]-AVERAGE(Table2[1W Return vs Nifty]))/_xlfn.STDEV.P(Table2[1W Return vs Nifty])</f>
        <v>1.4462702391793381</v>
      </c>
      <c r="O38">
        <v>786.09</v>
      </c>
      <c r="P38">
        <v>717.88957536951102</v>
      </c>
      <c r="Q38">
        <v>580.44571698491995</v>
      </c>
      <c r="R38">
        <v>64.2901029122783</v>
      </c>
      <c r="S38">
        <v>0.11615718301975586</v>
      </c>
      <c r="T38">
        <v>0.2221935379802471</v>
      </c>
      <c r="U38">
        <v>0.51159699232098044</v>
      </c>
      <c r="V38">
        <v>1.0009993829738399</v>
      </c>
      <c r="W38">
        <v>865.05</v>
      </c>
      <c r="X38">
        <v>888</v>
      </c>
      <c r="Y38">
        <v>850</v>
      </c>
      <c r="Z38">
        <v>915</v>
      </c>
      <c r="AA38">
        <v>630</v>
      </c>
      <c r="AB38">
        <v>915</v>
      </c>
      <c r="AC38">
        <v>1.4276631408589147E-2</v>
      </c>
      <c r="AD38">
        <v>1.2081148848871681E-2</v>
      </c>
      <c r="AE38">
        <v>3.223529411764714E-2</v>
      </c>
      <c r="AF38">
        <v>4.2853886482790093E-2</v>
      </c>
      <c r="AG38">
        <v>0.39269841269841277</v>
      </c>
      <c r="AH38">
        <v>4.2853886482790093E-2</v>
      </c>
      <c r="AI38">
        <v>4.2853886482789996</v>
      </c>
      <c r="AJ38">
        <v>197.37332655482101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0.25</v>
      </c>
      <c r="AM38" t="s">
        <v>2950</v>
      </c>
      <c r="AN38">
        <v>30.6</v>
      </c>
      <c r="AO38" t="s">
        <v>2950</v>
      </c>
      <c r="AP38">
        <v>0.143998622304187</v>
      </c>
      <c r="AQ38">
        <f>(Table2[[#This Row],[Sharpe Ratio]]-AVERAGE(Table2[Sharpe Ratio]))/_xlfn.STDEV.P(Table2[Sharpe Ratio])</f>
        <v>0.98982679505377191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8.1659836520083093</v>
      </c>
      <c r="AS38">
        <f>_xlfn.RANK.AVG(Table2[[#This Row],[1Y Return vs Nifty Z-Score]],Table2[1Y Return vs Nifty Z-Score])</f>
        <v>51</v>
      </c>
      <c r="AT38">
        <f>_xlfn.RANK.AVG(Table2[[#This Row],[6M Return vs Nifty Z-Score]],Table2[6M Return vs Nifty Z-Score])</f>
        <v>48</v>
      </c>
      <c r="AU38">
        <f>_xlfn.RANK.AVG(Table2[[#This Row],[Sharpe Ratio Z-Score]],Table2[Sharpe Ratio Z-Score])</f>
        <v>129</v>
      </c>
      <c r="AV38">
        <f>(Table2[[#This Row],[Rank 1Y]]+Table2[[#This Row],[Rank 6M]]+Table2[[#This Row],[Rank Sharpe]])/3</f>
        <v>76</v>
      </c>
    </row>
    <row r="39" spans="1:48" x14ac:dyDescent="0.3">
      <c r="A39" t="s">
        <v>223</v>
      </c>
      <c r="B39" t="s">
        <v>224</v>
      </c>
      <c r="C39" t="s">
        <v>2914</v>
      </c>
      <c r="D39" t="s">
        <v>143</v>
      </c>
      <c r="E39">
        <v>106429.26644557501</v>
      </c>
      <c r="F39">
        <v>295.05</v>
      </c>
      <c r="G39">
        <v>214.899212345275</v>
      </c>
      <c r="H39">
        <f>(Table2[[#This Row],[1Y Return vs Nifty]]-AVERAGE(Table2[1Y Return vs Nifty]))/_xlfn.STDEV.P(Table2[1Y Return vs Nifty])</f>
        <v>2.0209785030922758</v>
      </c>
      <c r="I39">
        <v>-10.4416712045459</v>
      </c>
      <c r="J39">
        <f>(Table2[[#This Row],[1M Return vs Nifty]]-AVERAGE(Table2[1M Return vs Nifty]))/_xlfn.STDEV.P(Table2[1M Return vs Nifty])</f>
        <v>-1.1999334656649181</v>
      </c>
      <c r="K39">
        <v>52.940761114277699</v>
      </c>
      <c r="L39">
        <f>(Table2[[#This Row],[6M Return vs Nifty]]-AVERAGE(Table2[6M Return vs Nifty]))/_xlfn.STDEV.P(Table2[6M Return vs Nifty])</f>
        <v>1.1598992211985224</v>
      </c>
      <c r="M39">
        <v>-4.1434318825534504</v>
      </c>
      <c r="N39">
        <f>(Table2[[#This Row],[1W Return vs Nifty]]-AVERAGE(Table2[1W Return vs Nifty]))/_xlfn.STDEV.P(Table2[1W Return vs Nifty])</f>
        <v>-1.074491780162389</v>
      </c>
      <c r="O39">
        <v>292.77999999999997</v>
      </c>
      <c r="P39">
        <v>281.72577847503101</v>
      </c>
      <c r="Q39">
        <v>218.10462877566999</v>
      </c>
      <c r="R39">
        <v>60.5070101935884</v>
      </c>
      <c r="S39">
        <v>7.7532618348248317E-3</v>
      </c>
      <c r="T39">
        <v>4.729500295319955E-2</v>
      </c>
      <c r="U39">
        <v>0.35279109689813892</v>
      </c>
      <c r="V39">
        <v>0.80616550586734204</v>
      </c>
      <c r="W39">
        <v>291.5</v>
      </c>
      <c r="X39">
        <v>299.75</v>
      </c>
      <c r="Y39">
        <v>291.5</v>
      </c>
      <c r="Z39">
        <v>310.60000000000002</v>
      </c>
      <c r="AA39">
        <v>224.05</v>
      </c>
      <c r="AB39">
        <v>321</v>
      </c>
      <c r="AC39">
        <v>1.2178387650085831E-2</v>
      </c>
      <c r="AD39">
        <v>1.5929503473987472E-2</v>
      </c>
      <c r="AE39">
        <v>1.2178387650085831E-2</v>
      </c>
      <c r="AF39">
        <v>5.270293170649043E-2</v>
      </c>
      <c r="AG39">
        <v>0.31689355054675294</v>
      </c>
      <c r="AH39">
        <v>8.7951194712760472E-2</v>
      </c>
      <c r="AI39">
        <v>9.3035078800203195</v>
      </c>
      <c r="AJ39">
        <v>254.201680672268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</v>
      </c>
      <c r="AM39" t="s">
        <v>2950</v>
      </c>
      <c r="AN39">
        <v>19.670000000000002</v>
      </c>
      <c r="AO39" t="s">
        <v>2950</v>
      </c>
      <c r="AP39">
        <v>0.148338152912594</v>
      </c>
      <c r="AQ39">
        <f>(Table2[[#This Row],[Sharpe Ratio]]-AVERAGE(Table2[Sharpe Ratio]))/_xlfn.STDEV.P(Table2[Sharpe Ratio])</f>
        <v>1.0385160057298517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1.9449684841933426</v>
      </c>
      <c r="AS39">
        <f>_xlfn.RANK.AVG(Table2[[#This Row],[1Y Return vs Nifty Z-Score]],Table2[1Y Return vs Nifty Z-Score])</f>
        <v>25</v>
      </c>
      <c r="AT39">
        <f>_xlfn.RANK.AVG(Table2[[#This Row],[6M Return vs Nifty Z-Score]],Table2[6M Return vs Nifty Z-Score])</f>
        <v>85</v>
      </c>
      <c r="AU39">
        <f>_xlfn.RANK.AVG(Table2[[#This Row],[Sharpe Ratio Z-Score]],Table2[Sharpe Ratio Z-Score])</f>
        <v>120</v>
      </c>
      <c r="AV39">
        <f>(Table2[[#This Row],[Rank 1Y]]+Table2[[#This Row],[Rank 6M]]+Table2[[#This Row],[Rank Sharpe]])/3</f>
        <v>76.666666666666671</v>
      </c>
    </row>
    <row r="40" spans="1:48" x14ac:dyDescent="0.3">
      <c r="A40" t="s">
        <v>266</v>
      </c>
      <c r="B40" t="s">
        <v>267</v>
      </c>
      <c r="C40" t="s">
        <v>2920</v>
      </c>
      <c r="D40" t="s">
        <v>268</v>
      </c>
      <c r="E40">
        <v>90556.112740149998</v>
      </c>
      <c r="F40">
        <v>10036.950000000001</v>
      </c>
      <c r="G40">
        <v>136.13536346824301</v>
      </c>
      <c r="H40">
        <f>(Table2[[#This Row],[1Y Return vs Nifty]]-AVERAGE(Table2[1Y Return vs Nifty]))/_xlfn.STDEV.P(Table2[1Y Return vs Nifty])</f>
        <v>1.0793940491100611</v>
      </c>
      <c r="I40">
        <v>5.4921493937426202</v>
      </c>
      <c r="J40">
        <f>(Table2[[#This Row],[1M Return vs Nifty]]-AVERAGE(Table2[1M Return vs Nifty]))/_xlfn.STDEV.P(Table2[1M Return vs Nifty])</f>
        <v>0.18132657240017616</v>
      </c>
      <c r="K40">
        <v>42.452645414909497</v>
      </c>
      <c r="L40">
        <f>(Table2[[#This Row],[6M Return vs Nifty]]-AVERAGE(Table2[6M Return vs Nifty]))/_xlfn.STDEV.P(Table2[6M Return vs Nifty])</f>
        <v>0.83934595554739699</v>
      </c>
      <c r="M40">
        <v>-0.90407150656612401</v>
      </c>
      <c r="N40">
        <f>(Table2[[#This Row],[1W Return vs Nifty]]-AVERAGE(Table2[1W Return vs Nifty]))/_xlfn.STDEV.P(Table2[1W Return vs Nifty])</f>
        <v>-0.46134711015012009</v>
      </c>
      <c r="O40">
        <v>9547.6</v>
      </c>
      <c r="P40">
        <v>9112.6232155222497</v>
      </c>
      <c r="Q40">
        <v>7369.1755176083998</v>
      </c>
      <c r="R40">
        <v>76.848860420324002</v>
      </c>
      <c r="S40">
        <v>5.1253718211906607E-2</v>
      </c>
      <c r="T40">
        <v>0.10143366653229702</v>
      </c>
      <c r="U40">
        <v>0.36201804069085375</v>
      </c>
      <c r="V40">
        <v>0.44229106277896602</v>
      </c>
      <c r="W40">
        <v>9732.5499999999993</v>
      </c>
      <c r="X40">
        <v>10126.9</v>
      </c>
      <c r="Y40">
        <v>9732.5499999999993</v>
      </c>
      <c r="Z40">
        <v>10225</v>
      </c>
      <c r="AA40">
        <v>7888.25</v>
      </c>
      <c r="AB40">
        <v>10225</v>
      </c>
      <c r="AC40">
        <v>3.1276489717494638E-2</v>
      </c>
      <c r="AD40">
        <v>8.9618858318512018E-3</v>
      </c>
      <c r="AE40">
        <v>3.1276489717494638E-2</v>
      </c>
      <c r="AF40">
        <v>1.8735771324954298E-2</v>
      </c>
      <c r="AG40">
        <v>0.27239248248977921</v>
      </c>
      <c r="AH40">
        <v>1.8735771324954298E-2</v>
      </c>
      <c r="AI40">
        <v>4.1152939887117101</v>
      </c>
      <c r="AJ40">
        <v>190.643867548901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7.0000000000000007E-2</v>
      </c>
      <c r="AM40" t="s">
        <v>2950</v>
      </c>
      <c r="AN40">
        <v>15.29</v>
      </c>
      <c r="AO40" t="s">
        <v>2950</v>
      </c>
      <c r="AP40">
        <v>0.21328823659644799</v>
      </c>
      <c r="AQ40">
        <f>(Table2[[#This Row],[Sharpe Ratio]]-AVERAGE(Table2[Sharpe Ratio]))/_xlfn.STDEV.P(Table2[Sharpe Ratio])</f>
        <v>1.7672511140352771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3.4059705809427911</v>
      </c>
      <c r="AS40">
        <f>_xlfn.RANK.AVG(Table2[[#This Row],[1Y Return vs Nifty Z-Score]],Table2[1Y Return vs Nifty Z-Score])</f>
        <v>82</v>
      </c>
      <c r="AT40">
        <f>_xlfn.RANK.AVG(Table2[[#This Row],[6M Return vs Nifty Z-Score]],Table2[6M Return vs Nifty Z-Score])</f>
        <v>121</v>
      </c>
      <c r="AU40">
        <f>_xlfn.RANK.AVG(Table2[[#This Row],[Sharpe Ratio Z-Score]],Table2[Sharpe Ratio Z-Score])</f>
        <v>28</v>
      </c>
      <c r="AV40">
        <f>(Table2[[#This Row],[Rank 1Y]]+Table2[[#This Row],[Rank 6M]]+Table2[[#This Row],[Rank Sharpe]])/3</f>
        <v>77</v>
      </c>
    </row>
    <row r="41" spans="1:48" hidden="1" x14ac:dyDescent="0.3">
      <c r="A41" t="s">
        <v>390</v>
      </c>
      <c r="B41" t="s">
        <v>391</v>
      </c>
      <c r="C41" t="s">
        <v>2912</v>
      </c>
      <c r="D41" t="s">
        <v>89</v>
      </c>
      <c r="E41">
        <v>56923.083109874999</v>
      </c>
      <c r="F41">
        <v>131.94</v>
      </c>
      <c r="G41">
        <v>199.54792319651699</v>
      </c>
      <c r="H41">
        <f>(Table2[[#This Row],[1Y Return vs Nifty]]-AVERAGE(Table2[1Y Return vs Nifty]))/_xlfn.STDEV.P(Table2[1Y Return vs Nifty])</f>
        <v>1.8374611227567466</v>
      </c>
      <c r="I41">
        <v>-6.4019942367985996</v>
      </c>
      <c r="J41">
        <f>(Table2[[#This Row],[1M Return vs Nifty]]-AVERAGE(Table2[1M Return vs Nifty]))/_xlfn.STDEV.P(Table2[1M Return vs Nifty])</f>
        <v>-0.84974473799462791</v>
      </c>
      <c r="K41">
        <v>36.114353906430999</v>
      </c>
      <c r="L41">
        <f>(Table2[[#This Row],[6M Return vs Nifty]]-AVERAGE(Table2[6M Return vs Nifty]))/_xlfn.STDEV.P(Table2[6M Return vs Nifty])</f>
        <v>0.6456257392635536</v>
      </c>
      <c r="M41">
        <v>-1.02801814444339</v>
      </c>
      <c r="N41">
        <f>(Table2[[#This Row],[1W Return vs Nifty]]-AVERAGE(Table2[1W Return vs Nifty]))/_xlfn.STDEV.P(Table2[1W Return vs Nifty])</f>
        <v>-0.48480767382921464</v>
      </c>
      <c r="O41">
        <v>133.72999999999999</v>
      </c>
      <c r="P41">
        <v>131.98481223677399</v>
      </c>
      <c r="Q41">
        <v>107.484194882529</v>
      </c>
      <c r="R41">
        <v>67.032019485442405</v>
      </c>
      <c r="S41">
        <v>-1.3385179092200605E-2</v>
      </c>
      <c r="T41">
        <v>-3.3952570765194423E-4</v>
      </c>
      <c r="U41">
        <v>0.22752931390702691</v>
      </c>
      <c r="V41">
        <v>0.50985059820285095</v>
      </c>
      <c r="W41">
        <v>131.26</v>
      </c>
      <c r="X41">
        <v>134.19999999999999</v>
      </c>
      <c r="Y41">
        <v>130.5</v>
      </c>
      <c r="Z41">
        <v>136.24</v>
      </c>
      <c r="AA41">
        <v>114.55</v>
      </c>
      <c r="AB41">
        <v>153</v>
      </c>
      <c r="AC41">
        <v>5.1805576717964819E-3</v>
      </c>
      <c r="AD41">
        <v>1.712899802940715E-2</v>
      </c>
      <c r="AE41">
        <v>1.1034482758620623E-2</v>
      </c>
      <c r="AF41">
        <v>3.2590571471881269E-2</v>
      </c>
      <c r="AG41">
        <v>0.15181143605412495</v>
      </c>
      <c r="AH41">
        <v>0.15961800818553895</v>
      </c>
      <c r="AI41">
        <v>29.225405487342702</v>
      </c>
      <c r="AJ41">
        <v>238.741976893453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0.03</v>
      </c>
      <c r="AM41" t="s">
        <v>2950</v>
      </c>
      <c r="AN41">
        <v>7.09</v>
      </c>
      <c r="AO41" t="s">
        <v>2950</v>
      </c>
      <c r="AP41">
        <v>0.19111296512852</v>
      </c>
      <c r="AQ41">
        <f>(Table2[[#This Row],[Sharpe Ratio]]-AVERAGE(Table2[Sharpe Ratio]))/_xlfn.STDEV.P(Table2[Sharpe Ratio])</f>
        <v>1.518446217438971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2.6669806676354284</v>
      </c>
      <c r="AS41">
        <f>_xlfn.RANK.AVG(Table2[[#This Row],[1Y Return vs Nifty Z-Score]],Table2[1Y Return vs Nifty Z-Score])</f>
        <v>29</v>
      </c>
      <c r="AT41">
        <f>_xlfn.RANK.AVG(Table2[[#This Row],[6M Return vs Nifty Z-Score]],Table2[6M Return vs Nifty Z-Score])</f>
        <v>156</v>
      </c>
      <c r="AU41">
        <f>_xlfn.RANK.AVG(Table2[[#This Row],[Sharpe Ratio Z-Score]],Table2[Sharpe Ratio Z-Score])</f>
        <v>51</v>
      </c>
      <c r="AV41">
        <f>(Table2[[#This Row],[Rank 1Y]]+Table2[[#This Row],[Rank 6M]]+Table2[[#This Row],[Rank Sharpe]])/3</f>
        <v>78.666666666666671</v>
      </c>
    </row>
    <row r="42" spans="1:48" x14ac:dyDescent="0.3">
      <c r="A42" t="s">
        <v>725</v>
      </c>
      <c r="B42" t="s">
        <v>726</v>
      </c>
      <c r="C42" t="s">
        <v>2908</v>
      </c>
      <c r="D42" t="s">
        <v>43</v>
      </c>
      <c r="E42">
        <v>20044.696038400001</v>
      </c>
      <c r="F42">
        <v>4264.75</v>
      </c>
      <c r="G42">
        <v>125.26115466546899</v>
      </c>
      <c r="H42">
        <f>(Table2[[#This Row],[1Y Return vs Nifty]]-AVERAGE(Table2[1Y Return vs Nifty]))/_xlfn.STDEV.P(Table2[1Y Return vs Nifty])</f>
        <v>0.94939804073782008</v>
      </c>
      <c r="I42">
        <v>1.6702035295020901</v>
      </c>
      <c r="J42">
        <f>(Table2[[#This Row],[1M Return vs Nifty]]-AVERAGE(Table2[1M Return vs Nifty]))/_xlfn.STDEV.P(Table2[1M Return vs Nifty])</f>
        <v>-0.14998763170794857</v>
      </c>
      <c r="K42">
        <v>92.091579263101906</v>
      </c>
      <c r="L42">
        <f>(Table2[[#This Row],[6M Return vs Nifty]]-AVERAGE(Table2[6M Return vs Nifty]))/_xlfn.STDEV.P(Table2[6M Return vs Nifty])</f>
        <v>2.3564842866431146</v>
      </c>
      <c r="M42">
        <v>10.3844867042231</v>
      </c>
      <c r="N42">
        <f>(Table2[[#This Row],[1W Return vs Nifty]]-AVERAGE(Table2[1W Return vs Nifty]))/_xlfn.STDEV.P(Table2[1W Return vs Nifty])</f>
        <v>1.6753460933527582</v>
      </c>
      <c r="O42">
        <v>3949.9</v>
      </c>
      <c r="P42">
        <v>3659.5131001414702</v>
      </c>
      <c r="Q42">
        <v>2857.3341705137</v>
      </c>
      <c r="R42">
        <v>59.946921550511298</v>
      </c>
      <c r="S42">
        <v>7.9710878756424242E-2</v>
      </c>
      <c r="T42">
        <v>0.16538727510912099</v>
      </c>
      <c r="U42">
        <v>0.49256255848900965</v>
      </c>
      <c r="V42">
        <v>1.04465944508164</v>
      </c>
      <c r="W42">
        <v>4250</v>
      </c>
      <c r="X42">
        <v>4424.95</v>
      </c>
      <c r="Y42">
        <v>4072.2</v>
      </c>
      <c r="Z42">
        <v>4424.95</v>
      </c>
      <c r="AA42">
        <v>3310</v>
      </c>
      <c r="AB42">
        <v>4424.95</v>
      </c>
      <c r="AC42">
        <v>3.4705882352941142E-3</v>
      </c>
      <c r="AD42">
        <v>3.7563749340524089E-2</v>
      </c>
      <c r="AE42">
        <v>4.7284023378026729E-2</v>
      </c>
      <c r="AF42">
        <v>3.7563749340524089E-2</v>
      </c>
      <c r="AG42">
        <v>0.2884441087613292</v>
      </c>
      <c r="AH42">
        <v>3.7563749340524089E-2</v>
      </c>
      <c r="AI42">
        <v>3.7563749340524</v>
      </c>
      <c r="AJ42">
        <v>163.25617283950601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0.32</v>
      </c>
      <c r="AM42" t="s">
        <v>2950</v>
      </c>
      <c r="AN42">
        <v>20.14</v>
      </c>
      <c r="AO42" t="s">
        <v>2950</v>
      </c>
      <c r="AP42">
        <v>0.14446905328512999</v>
      </c>
      <c r="AQ42">
        <f>(Table2[[#This Row],[Sharpe Ratio]]-AVERAGE(Table2[Sharpe Ratio]))/_xlfn.STDEV.P(Table2[Sharpe Ratio])</f>
        <v>0.99510499567190192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5.8263457846976454</v>
      </c>
      <c r="AS42">
        <f>_xlfn.RANK.AVG(Table2[[#This Row],[1Y Return vs Nifty Z-Score]],Table2[1Y Return vs Nifty Z-Score])</f>
        <v>95</v>
      </c>
      <c r="AT42">
        <f>_xlfn.RANK.AVG(Table2[[#This Row],[6M Return vs Nifty Z-Score]],Table2[6M Return vs Nifty Z-Score])</f>
        <v>19</v>
      </c>
      <c r="AU42">
        <f>_xlfn.RANK.AVG(Table2[[#This Row],[Sharpe Ratio Z-Score]],Table2[Sharpe Ratio Z-Score])</f>
        <v>125</v>
      </c>
      <c r="AV42">
        <f>(Table2[[#This Row],[Rank 1Y]]+Table2[[#This Row],[Rank 6M]]+Table2[[#This Row],[Rank Sharpe]])/3</f>
        <v>79.666666666666671</v>
      </c>
    </row>
    <row r="43" spans="1:48" x14ac:dyDescent="0.3">
      <c r="A43" t="s">
        <v>626</v>
      </c>
      <c r="B43" t="s">
        <v>627</v>
      </c>
      <c r="C43" t="s">
        <v>2909</v>
      </c>
      <c r="D43" t="s">
        <v>46</v>
      </c>
      <c r="E43">
        <v>26235</v>
      </c>
      <c r="F43">
        <v>166.07</v>
      </c>
      <c r="G43">
        <v>281.90712673075097</v>
      </c>
      <c r="H43">
        <f>(Table2[[#This Row],[1Y Return vs Nifty]]-AVERAGE(Table2[1Y Return vs Nifty]))/_xlfn.STDEV.P(Table2[1Y Return vs Nifty])</f>
        <v>2.8220263363138165</v>
      </c>
      <c r="I43">
        <v>7.9216933709660102</v>
      </c>
      <c r="J43">
        <f>(Table2[[#This Row],[1M Return vs Nifty]]-AVERAGE(Table2[1M Return vs Nifty]))/_xlfn.STDEV.P(Table2[1M Return vs Nifty])</f>
        <v>0.39193720315002006</v>
      </c>
      <c r="K43">
        <v>101.79859309017699</v>
      </c>
      <c r="L43">
        <f>(Table2[[#This Row],[6M Return vs Nifty]]-AVERAGE(Table2[6M Return vs Nifty]))/_xlfn.STDEV.P(Table2[6M Return vs Nifty])</f>
        <v>2.6531643644741583</v>
      </c>
      <c r="M43">
        <v>4.5800905317177003</v>
      </c>
      <c r="N43">
        <f>(Table2[[#This Row],[1W Return vs Nifty]]-AVERAGE(Table2[1W Return vs Nifty]))/_xlfn.STDEV.P(Table2[1W Return vs Nifty])</f>
        <v>0.57669260540096745</v>
      </c>
      <c r="O43">
        <v>151.32</v>
      </c>
      <c r="P43">
        <v>142.20639496662801</v>
      </c>
      <c r="Q43">
        <v>109.78050907316199</v>
      </c>
      <c r="R43">
        <v>62.1825077989037</v>
      </c>
      <c r="S43">
        <v>9.7475548506476439E-2</v>
      </c>
      <c r="T43">
        <v>0.16780964765313211</v>
      </c>
      <c r="U43">
        <v>0.51274576336063893</v>
      </c>
      <c r="V43">
        <v>2.0623811739899298</v>
      </c>
      <c r="W43">
        <v>164</v>
      </c>
      <c r="X43">
        <v>173</v>
      </c>
      <c r="Y43">
        <v>153.66</v>
      </c>
      <c r="Z43">
        <v>173</v>
      </c>
      <c r="AA43">
        <v>122.05</v>
      </c>
      <c r="AB43">
        <v>173</v>
      </c>
      <c r="AC43">
        <v>1.2621951219512262E-2</v>
      </c>
      <c r="AD43">
        <v>4.1729391220569623E-2</v>
      </c>
      <c r="AE43">
        <v>8.0762722894702543E-2</v>
      </c>
      <c r="AF43">
        <v>4.1729391220569623E-2</v>
      </c>
      <c r="AG43">
        <v>0.3606718557968045</v>
      </c>
      <c r="AH43">
        <v>4.1729391220569623E-2</v>
      </c>
      <c r="AI43">
        <v>6.4912386343108199</v>
      </c>
      <c r="AJ43">
        <v>334.73821989528699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</v>
      </c>
      <c r="AM43" t="s">
        <v>2950</v>
      </c>
      <c r="AN43">
        <v>22.47</v>
      </c>
      <c r="AO43" t="s">
        <v>2950</v>
      </c>
      <c r="AP43">
        <v>0.105183323799857</v>
      </c>
      <c r="AQ43">
        <f>(Table2[[#This Row],[Sharpe Ratio]]-AVERAGE(Table2[Sharpe Ratio]))/_xlfn.STDEV.P(Table2[Sharpe Ratio])</f>
        <v>0.55432203270206448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6.9981425420410259</v>
      </c>
      <c r="AS43">
        <f>_xlfn.RANK.AVG(Table2[[#This Row],[1Y Return vs Nifty Z-Score]],Table2[1Y Return vs Nifty Z-Score])</f>
        <v>11</v>
      </c>
      <c r="AT43">
        <f>_xlfn.RANK.AVG(Table2[[#This Row],[6M Return vs Nifty Z-Score]],Table2[6M Return vs Nifty Z-Score])</f>
        <v>17</v>
      </c>
      <c r="AU43">
        <f>_xlfn.RANK.AVG(Table2[[#This Row],[Sharpe Ratio Z-Score]],Table2[Sharpe Ratio Z-Score])</f>
        <v>216</v>
      </c>
      <c r="AV43">
        <f>(Table2[[#This Row],[Rank 1Y]]+Table2[[#This Row],[Rank 6M]]+Table2[[#This Row],[Rank Sharpe]])/3</f>
        <v>81.333333333333329</v>
      </c>
    </row>
    <row r="44" spans="1:48" x14ac:dyDescent="0.3">
      <c r="A44" t="s">
        <v>1291</v>
      </c>
      <c r="B44" t="s">
        <v>1292</v>
      </c>
      <c r="C44" t="s">
        <v>2914</v>
      </c>
      <c r="D44" t="s">
        <v>940</v>
      </c>
      <c r="E44">
        <v>7595.6006399999997</v>
      </c>
      <c r="F44">
        <v>967</v>
      </c>
      <c r="G44">
        <v>130.65085006501999</v>
      </c>
      <c r="H44">
        <f>(Table2[[#This Row],[1Y Return vs Nifty]]-AVERAGE(Table2[1Y Return vs Nifty]))/_xlfn.STDEV.P(Table2[1Y Return vs Nifty])</f>
        <v>1.0138292927940735</v>
      </c>
      <c r="I44">
        <v>25.4815351915694</v>
      </c>
      <c r="J44">
        <f>(Table2[[#This Row],[1M Return vs Nifty]]-AVERAGE(Table2[1M Return vs Nifty]))/_xlfn.STDEV.P(Table2[1M Return vs Nifty])</f>
        <v>1.9141526462025742</v>
      </c>
      <c r="K44">
        <v>47.970449237876601</v>
      </c>
      <c r="L44">
        <f>(Table2[[#This Row],[6M Return vs Nifty]]-AVERAGE(Table2[6M Return vs Nifty]))/_xlfn.STDEV.P(Table2[6M Return vs Nifty])</f>
        <v>1.0079892166797011</v>
      </c>
      <c r="M44">
        <v>5.8118943611303804</v>
      </c>
      <c r="N44">
        <f>(Table2[[#This Row],[1W Return vs Nifty]]-AVERAGE(Table2[1W Return vs Nifty]))/_xlfn.STDEV.P(Table2[1W Return vs Nifty])</f>
        <v>0.80984787830723892</v>
      </c>
      <c r="O44">
        <v>881.58</v>
      </c>
      <c r="P44">
        <v>792.62091442008602</v>
      </c>
      <c r="Q44">
        <v>620.98312749025797</v>
      </c>
      <c r="R44">
        <v>81.005515269666802</v>
      </c>
      <c r="S44">
        <v>9.6894212663626522E-2</v>
      </c>
      <c r="T44">
        <v>0.2200031344208182</v>
      </c>
      <c r="U44">
        <v>0.55720817070858408</v>
      </c>
      <c r="V44">
        <v>1.7352637440465</v>
      </c>
      <c r="W44">
        <v>960.05</v>
      </c>
      <c r="X44">
        <v>994.4</v>
      </c>
      <c r="Y44">
        <v>960.05</v>
      </c>
      <c r="Z44">
        <v>1059</v>
      </c>
      <c r="AA44">
        <v>697.45</v>
      </c>
      <c r="AB44">
        <v>1059</v>
      </c>
      <c r="AC44">
        <v>7.2392062913391175E-3</v>
      </c>
      <c r="AD44">
        <v>2.8335056876938935E-2</v>
      </c>
      <c r="AE44">
        <v>7.2392062913391175E-3</v>
      </c>
      <c r="AF44">
        <v>9.5139607032057816E-2</v>
      </c>
      <c r="AG44">
        <v>0.38647931751380016</v>
      </c>
      <c r="AH44">
        <v>9.5139607032057816E-2</v>
      </c>
      <c r="AI44">
        <v>9.5139607032057807</v>
      </c>
      <c r="AJ44">
        <v>183.121065729761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</v>
      </c>
      <c r="AM44">
        <v>0</v>
      </c>
      <c r="AN44">
        <v>33.58</v>
      </c>
      <c r="AO44" t="s">
        <v>2950</v>
      </c>
      <c r="AP44">
        <v>0.180903840639903</v>
      </c>
      <c r="AQ44">
        <f>(Table2[[#This Row],[Sharpe Ratio]]-AVERAGE(Table2[Sharpe Ratio]))/_xlfn.STDEV.P(Table2[Sharpe Ratio])</f>
        <v>1.4039005999748118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6.1497196339583997</v>
      </c>
      <c r="AS44">
        <f>_xlfn.RANK.AVG(Table2[[#This Row],[1Y Return vs Nifty Z-Score]],Table2[1Y Return vs Nifty Z-Score])</f>
        <v>88</v>
      </c>
      <c r="AT44">
        <f>_xlfn.RANK.AVG(Table2[[#This Row],[6M Return vs Nifty Z-Score]],Table2[6M Return vs Nifty Z-Score])</f>
        <v>99</v>
      </c>
      <c r="AU44">
        <f>_xlfn.RANK.AVG(Table2[[#This Row],[Sharpe Ratio Z-Score]],Table2[Sharpe Ratio Z-Score])</f>
        <v>62</v>
      </c>
      <c r="AV44">
        <f>(Table2[[#This Row],[Rank 1Y]]+Table2[[#This Row],[Rank 6M]]+Table2[[#This Row],[Rank Sharpe]])/3</f>
        <v>83</v>
      </c>
    </row>
    <row r="45" spans="1:48" x14ac:dyDescent="0.3">
      <c r="A45" t="s">
        <v>231</v>
      </c>
      <c r="B45" t="s">
        <v>232</v>
      </c>
      <c r="C45" t="s">
        <v>2912</v>
      </c>
      <c r="D45" t="s">
        <v>60</v>
      </c>
      <c r="E45">
        <v>104771.64678924999</v>
      </c>
      <c r="F45">
        <v>723.65</v>
      </c>
      <c r="G45">
        <v>139.188007718118</v>
      </c>
      <c r="H45">
        <f>(Table2[[#This Row],[1Y Return vs Nifty]]-AVERAGE(Table2[1Y Return vs Nifty]))/_xlfn.STDEV.P(Table2[1Y Return vs Nifty])</f>
        <v>1.1158869631842316</v>
      </c>
      <c r="I45">
        <v>14.635638656509601</v>
      </c>
      <c r="J45">
        <f>(Table2[[#This Row],[1M Return vs Nifty]]-AVERAGE(Table2[1M Return vs Nifty]))/_xlfn.STDEV.P(Table2[1M Return vs Nifty])</f>
        <v>0.97395105622886091</v>
      </c>
      <c r="K45">
        <v>62.824501904070701</v>
      </c>
      <c r="L45">
        <f>(Table2[[#This Row],[6M Return vs Nifty]]-AVERAGE(Table2[6M Return vs Nifty]))/_xlfn.STDEV.P(Table2[6M Return vs Nifty])</f>
        <v>1.4619806891983689</v>
      </c>
      <c r="M45">
        <v>6.7017558929980501</v>
      </c>
      <c r="N45">
        <f>(Table2[[#This Row],[1W Return vs Nifty]]-AVERAGE(Table2[1W Return vs Nifty]))/_xlfn.STDEV.P(Table2[1W Return vs Nifty])</f>
        <v>0.97828046745605091</v>
      </c>
      <c r="O45">
        <v>653.65</v>
      </c>
      <c r="P45">
        <v>615.554840685268</v>
      </c>
      <c r="Q45">
        <v>503.52098071256302</v>
      </c>
      <c r="R45">
        <v>51.107118460195203</v>
      </c>
      <c r="S45">
        <v>0.10709095081465625</v>
      </c>
      <c r="T45">
        <v>0.17560605842104127</v>
      </c>
      <c r="U45">
        <v>0.43717943783776203</v>
      </c>
      <c r="V45">
        <v>0.65347920368077494</v>
      </c>
      <c r="W45">
        <v>700</v>
      </c>
      <c r="X45">
        <v>728</v>
      </c>
      <c r="Y45">
        <v>683.9</v>
      </c>
      <c r="Z45">
        <v>728</v>
      </c>
      <c r="AA45">
        <v>528</v>
      </c>
      <c r="AB45">
        <v>728</v>
      </c>
      <c r="AC45">
        <v>3.3785714285714308E-2</v>
      </c>
      <c r="AD45">
        <v>6.0111932564084203E-3</v>
      </c>
      <c r="AE45">
        <v>5.8122532533996241E-2</v>
      </c>
      <c r="AF45">
        <v>6.0111932564084203E-3</v>
      </c>
      <c r="AG45">
        <v>0.37054924242424248</v>
      </c>
      <c r="AH45">
        <v>6.0111932564084203E-3</v>
      </c>
      <c r="AI45">
        <v>0.60111932564084203</v>
      </c>
      <c r="AJ45">
        <v>182.28983811195599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0.36</v>
      </c>
      <c r="AM45" t="s">
        <v>2950</v>
      </c>
      <c r="AN45">
        <v>30.79</v>
      </c>
      <c r="AO45" t="s">
        <v>2950</v>
      </c>
      <c r="AP45">
        <v>0.154304836383062</v>
      </c>
      <c r="AQ45">
        <f>(Table2[[#This Row],[Sharpe Ratio]]-AVERAGE(Table2[Sharpe Ratio]))/_xlfn.STDEV.P(Table2[Sharpe Ratio])</f>
        <v>1.1054617504996402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5.6355609265671527</v>
      </c>
      <c r="AS45">
        <f>_xlfn.RANK.AVG(Table2[[#This Row],[1Y Return vs Nifty Z-Score]],Table2[1Y Return vs Nifty Z-Score])</f>
        <v>76</v>
      </c>
      <c r="AT45">
        <f>_xlfn.RANK.AVG(Table2[[#This Row],[6M Return vs Nifty Z-Score]],Table2[6M Return vs Nifty Z-Score])</f>
        <v>63</v>
      </c>
      <c r="AU45">
        <f>_xlfn.RANK.AVG(Table2[[#This Row],[Sharpe Ratio Z-Score]],Table2[Sharpe Ratio Z-Score])</f>
        <v>111</v>
      </c>
      <c r="AV45">
        <f>(Table2[[#This Row],[Rank 1Y]]+Table2[[#This Row],[Rank 6M]]+Table2[[#This Row],[Rank Sharpe]])/3</f>
        <v>83.333333333333329</v>
      </c>
    </row>
    <row r="46" spans="1:48" x14ac:dyDescent="0.3">
      <c r="A46" t="s">
        <v>793</v>
      </c>
      <c r="B46" t="s">
        <v>794</v>
      </c>
      <c r="C46" t="s">
        <v>2909</v>
      </c>
      <c r="D46" t="s">
        <v>46</v>
      </c>
      <c r="E46">
        <v>17698.99531572</v>
      </c>
      <c r="F46">
        <v>323.7</v>
      </c>
      <c r="G46">
        <v>140.373065683551</v>
      </c>
      <c r="H46">
        <f>(Table2[[#This Row],[1Y Return vs Nifty]]-AVERAGE(Table2[1Y Return vs Nifty]))/_xlfn.STDEV.P(Table2[1Y Return vs Nifty])</f>
        <v>1.1300537690631771</v>
      </c>
      <c r="I46">
        <v>15.0561185473011</v>
      </c>
      <c r="J46">
        <f>(Table2[[#This Row],[1M Return vs Nifty]]-AVERAGE(Table2[1M Return vs Nifty]))/_xlfn.STDEV.P(Table2[1M Return vs Nifty])</f>
        <v>1.0104013266695018</v>
      </c>
      <c r="K46">
        <v>87.596316898829102</v>
      </c>
      <c r="L46">
        <f>(Table2[[#This Row],[6M Return vs Nifty]]-AVERAGE(Table2[6M Return vs Nifty]))/_xlfn.STDEV.P(Table2[6M Return vs Nifty])</f>
        <v>2.2190934461785066</v>
      </c>
      <c r="M46">
        <v>-0.181922540596754</v>
      </c>
      <c r="N46">
        <f>(Table2[[#This Row],[1W Return vs Nifty]]-AVERAGE(Table2[1W Return vs Nifty]))/_xlfn.STDEV.P(Table2[1W Return vs Nifty])</f>
        <v>-0.32465907978423797</v>
      </c>
      <c r="O46">
        <v>308.54000000000002</v>
      </c>
      <c r="P46">
        <v>283.62011360704503</v>
      </c>
      <c r="Q46">
        <v>221.201733705256</v>
      </c>
      <c r="R46">
        <v>67.044054302930405</v>
      </c>
      <c r="S46">
        <v>4.9134634083100925E-2</v>
      </c>
      <c r="T46">
        <v>0.14131538797874388</v>
      </c>
      <c r="U46">
        <v>0.46337008565818727</v>
      </c>
      <c r="V46">
        <v>0.91273781846500202</v>
      </c>
      <c r="W46">
        <v>320.5</v>
      </c>
      <c r="X46">
        <v>332.35</v>
      </c>
      <c r="Y46">
        <v>313.55</v>
      </c>
      <c r="Z46">
        <v>333.45</v>
      </c>
      <c r="AA46">
        <v>250.3</v>
      </c>
      <c r="AB46">
        <v>336.7</v>
      </c>
      <c r="AC46">
        <v>9.9843993759749505E-3</v>
      </c>
      <c r="AD46">
        <v>2.672227371022573E-2</v>
      </c>
      <c r="AE46">
        <v>3.2371232658268134E-2</v>
      </c>
      <c r="AF46">
        <v>3.0120481927710774E-2</v>
      </c>
      <c r="AG46">
        <v>0.29324810227726728</v>
      </c>
      <c r="AH46">
        <v>4.016064257028118E-2</v>
      </c>
      <c r="AI46">
        <v>4.01606425702811</v>
      </c>
      <c r="AJ46">
        <v>175.72402044293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0.26</v>
      </c>
      <c r="AM46" t="s">
        <v>2950</v>
      </c>
      <c r="AN46">
        <v>21.46</v>
      </c>
      <c r="AO46" t="s">
        <v>2950</v>
      </c>
      <c r="AP46">
        <v>0.13276717321102499</v>
      </c>
      <c r="AQ46">
        <f>(Table2[[#This Row],[Sharpe Ratio]]-AVERAGE(Table2[Sharpe Ratio]))/_xlfn.STDEV.P(Table2[Sharpe Ratio])</f>
        <v>0.86381077156145814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4.8987002336884053</v>
      </c>
      <c r="AS46">
        <f>_xlfn.RANK.AVG(Table2[[#This Row],[1Y Return vs Nifty Z-Score]],Table2[1Y Return vs Nifty Z-Score])</f>
        <v>74</v>
      </c>
      <c r="AT46">
        <f>_xlfn.RANK.AVG(Table2[[#This Row],[6M Return vs Nifty Z-Score]],Table2[6M Return vs Nifty Z-Score])</f>
        <v>27</v>
      </c>
      <c r="AU46">
        <f>_xlfn.RANK.AVG(Table2[[#This Row],[Sharpe Ratio Z-Score]],Table2[Sharpe Ratio Z-Score])</f>
        <v>155</v>
      </c>
      <c r="AV46">
        <f>(Table2[[#This Row],[Rank 1Y]]+Table2[[#This Row],[Rank 6M]]+Table2[[#This Row],[Rank Sharpe]])/3</f>
        <v>85.333333333333329</v>
      </c>
    </row>
    <row r="47" spans="1:48" x14ac:dyDescent="0.3">
      <c r="A47" t="s">
        <v>1316</v>
      </c>
      <c r="B47" t="s">
        <v>1317</v>
      </c>
      <c r="C47" t="s">
        <v>2911</v>
      </c>
      <c r="D47" t="s">
        <v>1318</v>
      </c>
      <c r="E47">
        <v>7322.5804942499999</v>
      </c>
      <c r="F47">
        <v>1533.45</v>
      </c>
      <c r="G47">
        <v>125.09823992996201</v>
      </c>
      <c r="H47">
        <f>(Table2[[#This Row],[1Y Return vs Nifty]]-AVERAGE(Table2[1Y Return vs Nifty]))/_xlfn.STDEV.P(Table2[1Y Return vs Nifty])</f>
        <v>0.94745047234870439</v>
      </c>
      <c r="I47">
        <v>37.875431116933797</v>
      </c>
      <c r="J47">
        <f>(Table2[[#This Row],[1M Return vs Nifty]]-AVERAGE(Table2[1M Return vs Nifty]))/_xlfn.STDEV.P(Table2[1M Return vs Nifty])</f>
        <v>2.9885461384628331</v>
      </c>
      <c r="K47">
        <v>37.078733629552197</v>
      </c>
      <c r="L47">
        <f>(Table2[[#This Row],[6M Return vs Nifty]]-AVERAGE(Table2[6M Return vs Nifty]))/_xlfn.STDEV.P(Table2[6M Return vs Nifty])</f>
        <v>0.67510053515971735</v>
      </c>
      <c r="M47">
        <v>7.71705327229893</v>
      </c>
      <c r="N47">
        <f>(Table2[[#This Row],[1W Return vs Nifty]]-AVERAGE(Table2[1W Return vs Nifty]))/_xlfn.STDEV.P(Table2[1W Return vs Nifty])</f>
        <v>1.1704554971966119</v>
      </c>
      <c r="O47">
        <v>1219.97</v>
      </c>
      <c r="P47">
        <v>1100.21020163602</v>
      </c>
      <c r="Q47">
        <v>951.46307004853202</v>
      </c>
      <c r="R47">
        <v>81.803737233158103</v>
      </c>
      <c r="S47">
        <v>0.25695713829028577</v>
      </c>
      <c r="T47">
        <v>0.39377911395454213</v>
      </c>
      <c r="U47">
        <v>0.61167579517487969</v>
      </c>
      <c r="V47">
        <v>2.9594669179028799</v>
      </c>
      <c r="W47">
        <v>1404.3</v>
      </c>
      <c r="X47">
        <v>1635</v>
      </c>
      <c r="Y47">
        <v>1251.25</v>
      </c>
      <c r="Z47">
        <v>1635</v>
      </c>
      <c r="AA47">
        <v>915</v>
      </c>
      <c r="AB47">
        <v>1635</v>
      </c>
      <c r="AC47">
        <v>9.196752830591759E-2</v>
      </c>
      <c r="AD47">
        <v>6.6223222146140959E-2</v>
      </c>
      <c r="AE47">
        <v>0.22553446553446554</v>
      </c>
      <c r="AF47">
        <v>6.6223222146140959E-2</v>
      </c>
      <c r="AG47">
        <v>0.67590163934426228</v>
      </c>
      <c r="AH47">
        <v>6.6223222146140959E-2</v>
      </c>
      <c r="AI47">
        <v>6.6223222146140897</v>
      </c>
      <c r="AJ47">
        <v>157.70103352659399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0.31</v>
      </c>
      <c r="AM47" t="s">
        <v>2950</v>
      </c>
      <c r="AN47">
        <v>55.57</v>
      </c>
      <c r="AO47" t="s">
        <v>2950</v>
      </c>
      <c r="AP47">
        <v>0.24599411815134001</v>
      </c>
      <c r="AQ47">
        <f>(Table2[[#This Row],[Sharpe Ratio]]-AVERAGE(Table2[Sharpe Ratio]))/_xlfn.STDEV.P(Table2[Sharpe Ratio])</f>
        <v>2.134208672598878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7.9157613157667441</v>
      </c>
      <c r="AS47">
        <f>_xlfn.RANK.AVG(Table2[[#This Row],[1Y Return vs Nifty Z-Score]],Table2[1Y Return vs Nifty Z-Score])</f>
        <v>96</v>
      </c>
      <c r="AT47">
        <f>_xlfn.RANK.AVG(Table2[[#This Row],[6M Return vs Nifty Z-Score]],Table2[6M Return vs Nifty Z-Score])</f>
        <v>151</v>
      </c>
      <c r="AU47">
        <f>_xlfn.RANK.AVG(Table2[[#This Row],[Sharpe Ratio Z-Score]],Table2[Sharpe Ratio Z-Score])</f>
        <v>12</v>
      </c>
      <c r="AV47">
        <f>(Table2[[#This Row],[Rank 1Y]]+Table2[[#This Row],[Rank 6M]]+Table2[[#This Row],[Rank Sharpe]])/3</f>
        <v>86.333333333333329</v>
      </c>
    </row>
    <row r="48" spans="1:48" hidden="1" x14ac:dyDescent="0.3">
      <c r="A48" t="s">
        <v>541</v>
      </c>
      <c r="B48" t="s">
        <v>542</v>
      </c>
      <c r="C48" t="s">
        <v>2906</v>
      </c>
      <c r="D48" t="s">
        <v>273</v>
      </c>
      <c r="E48">
        <v>33422.493608159901</v>
      </c>
      <c r="F48">
        <v>6657.15</v>
      </c>
      <c r="G48">
        <v>147.30786671471699</v>
      </c>
      <c r="H48">
        <f>(Table2[[#This Row],[1Y Return vs Nifty]]-AVERAGE(Table2[1Y Return vs Nifty]))/_xlfn.STDEV.P(Table2[1Y Return vs Nifty])</f>
        <v>1.2129560260694345</v>
      </c>
      <c r="I48">
        <v>-3.4844628484489499</v>
      </c>
      <c r="J48">
        <f>(Table2[[#This Row],[1M Return vs Nifty]]-AVERAGE(Table2[1M Return vs Nifty]))/_xlfn.STDEV.P(Table2[1M Return vs Nifty])</f>
        <v>-0.59683179149384957</v>
      </c>
      <c r="K48">
        <v>49.017431077529601</v>
      </c>
      <c r="L48">
        <f>(Table2[[#This Row],[6M Return vs Nifty]]-AVERAGE(Table2[6M Return vs Nifty]))/_xlfn.STDEV.P(Table2[6M Return vs Nifty])</f>
        <v>1.0399886203283859</v>
      </c>
      <c r="M48">
        <v>3.4306654043346501</v>
      </c>
      <c r="N48">
        <f>(Table2[[#This Row],[1W Return vs Nifty]]-AVERAGE(Table2[1W Return vs Nifty]))/_xlfn.STDEV.P(Table2[1W Return vs Nifty])</f>
        <v>0.35912993603656085</v>
      </c>
      <c r="O48">
        <v>6565.7</v>
      </c>
      <c r="P48">
        <v>6567.8741918202904</v>
      </c>
      <c r="Q48">
        <v>5393.9872189215303</v>
      </c>
      <c r="R48">
        <v>50.114844238764903</v>
      </c>
      <c r="S48">
        <v>1.3928446319508847E-2</v>
      </c>
      <c r="T48">
        <v>1.3592801197515936E-2</v>
      </c>
      <c r="U48">
        <v>0.23417978756928259</v>
      </c>
      <c r="V48">
        <v>0.99396524233149397</v>
      </c>
      <c r="W48">
        <v>6566.4</v>
      </c>
      <c r="X48">
        <v>6800</v>
      </c>
      <c r="Y48">
        <v>6566.4</v>
      </c>
      <c r="Z48">
        <v>7038.15</v>
      </c>
      <c r="AA48">
        <v>5900</v>
      </c>
      <c r="AB48">
        <v>7038.15</v>
      </c>
      <c r="AC48">
        <v>1.3820358187134563E-2</v>
      </c>
      <c r="AD48">
        <v>2.14581314826916E-2</v>
      </c>
      <c r="AE48">
        <v>1.3820358187134563E-2</v>
      </c>
      <c r="AF48">
        <v>5.7231698249250895E-2</v>
      </c>
      <c r="AG48">
        <v>0.12833050847457628</v>
      </c>
      <c r="AH48">
        <v>5.7231698249250895E-2</v>
      </c>
      <c r="AI48">
        <v>46.561967208189699</v>
      </c>
      <c r="AJ48">
        <v>191.980263157894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-0.06</v>
      </c>
      <c r="AM48" t="s">
        <v>2949</v>
      </c>
      <c r="AN48">
        <v>8.58</v>
      </c>
      <c r="AO48" t="s">
        <v>2950</v>
      </c>
      <c r="AP48">
        <v>0.160514758069218</v>
      </c>
      <c r="AQ48">
        <f>(Table2[[#This Row],[Sharpe Ratio]]-AVERAGE(Table2[Sharpe Ratio]))/_xlfn.STDEV.P(Table2[Sharpe Ratio])</f>
        <v>1.175136609958737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66</v>
      </c>
      <c r="AT48">
        <f>_xlfn.RANK.AVG(Table2[[#This Row],[6M Return vs Nifty Z-Score]],Table2[6M Return vs Nifty Z-Score])</f>
        <v>95</v>
      </c>
      <c r="AU48">
        <f>_xlfn.RANK.AVG(Table2[[#This Row],[Sharpe Ratio Z-Score]],Table2[Sharpe Ratio Z-Score])</f>
        <v>98</v>
      </c>
      <c r="AV48">
        <f>(Table2[[#This Row],[Rank 1Y]]+Table2[[#This Row],[Rank 6M]]+Table2[[#This Row],[Rank Sharpe]])/3</f>
        <v>86.333333333333329</v>
      </c>
    </row>
    <row r="49" spans="1:48" x14ac:dyDescent="0.3">
      <c r="A49" t="s">
        <v>1526</v>
      </c>
      <c r="B49" t="s">
        <v>1527</v>
      </c>
      <c r="C49" t="s">
        <v>2919</v>
      </c>
      <c r="D49" t="s">
        <v>137</v>
      </c>
      <c r="E49">
        <v>5432.72352735</v>
      </c>
      <c r="F49">
        <v>197.35</v>
      </c>
      <c r="G49">
        <v>177.12942880554601</v>
      </c>
      <c r="H49">
        <f>(Table2[[#This Row],[1Y Return vs Nifty]]-AVERAGE(Table2[1Y Return vs Nifty]))/_xlfn.STDEV.P(Table2[1Y Return vs Nifty])</f>
        <v>1.5694586558739831</v>
      </c>
      <c r="I49">
        <v>13.330608411143601</v>
      </c>
      <c r="J49">
        <f>(Table2[[#This Row],[1M Return vs Nifty]]-AVERAGE(Table2[1M Return vs Nifty]))/_xlfn.STDEV.P(Table2[1M Return vs Nifty])</f>
        <v>0.86082149541380049</v>
      </c>
      <c r="K49">
        <v>38.151779035438103</v>
      </c>
      <c r="L49">
        <f>(Table2[[#This Row],[6M Return vs Nifty]]-AVERAGE(Table2[6M Return vs Nifty]))/_xlfn.STDEV.P(Table2[6M Return vs Nifty])</f>
        <v>0.70789653197250846</v>
      </c>
      <c r="M49">
        <v>-3.48327845083702</v>
      </c>
      <c r="N49">
        <f>(Table2[[#This Row],[1W Return vs Nifty]]-AVERAGE(Table2[1W Return vs Nifty]))/_xlfn.STDEV.P(Table2[1W Return vs Nifty])</f>
        <v>-0.94953823654072023</v>
      </c>
      <c r="O49">
        <v>178.7</v>
      </c>
      <c r="P49">
        <v>167.796809619524</v>
      </c>
      <c r="Q49">
        <v>137.52210814384301</v>
      </c>
      <c r="R49">
        <v>77.931698123729404</v>
      </c>
      <c r="S49">
        <v>0.10436485730274203</v>
      </c>
      <c r="T49">
        <v>0.17612486463531263</v>
      </c>
      <c r="U49">
        <v>0.43504199189252701</v>
      </c>
      <c r="V49">
        <v>2.0687204712262499</v>
      </c>
      <c r="W49">
        <v>187.02</v>
      </c>
      <c r="X49">
        <v>199</v>
      </c>
      <c r="Y49">
        <v>186.64</v>
      </c>
      <c r="Z49">
        <v>199</v>
      </c>
      <c r="AA49">
        <v>136.15</v>
      </c>
      <c r="AB49">
        <v>201</v>
      </c>
      <c r="AC49">
        <v>5.5234734253021056E-2</v>
      </c>
      <c r="AD49">
        <v>8.3607803394982749E-3</v>
      </c>
      <c r="AE49">
        <v>5.7383197599657043E-2</v>
      </c>
      <c r="AF49">
        <v>8.3607803394982749E-3</v>
      </c>
      <c r="AG49">
        <v>0.44950422328314343</v>
      </c>
      <c r="AH49">
        <v>1.8495059538890413E-2</v>
      </c>
      <c r="AI49">
        <v>1.8495059538890399</v>
      </c>
      <c r="AJ49">
        <v>220.373376623376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0.14000000000000001</v>
      </c>
      <c r="AM49" t="s">
        <v>2950</v>
      </c>
      <c r="AN49">
        <v>32.18</v>
      </c>
      <c r="AO49" t="s">
        <v>2950</v>
      </c>
      <c r="AP49">
        <v>0.175330283616772</v>
      </c>
      <c r="AQ49">
        <f>(Table2[[#This Row],[Sharpe Ratio]]-AVERAGE(Table2[Sharpe Ratio]))/_xlfn.STDEV.P(Table2[Sharpe Ratio])</f>
        <v>1.3413657047055771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3.5300041514251492</v>
      </c>
      <c r="AS49">
        <f>_xlfn.RANK.AVG(Table2[[#This Row],[1Y Return vs Nifty Z-Score]],Table2[1Y Return vs Nifty Z-Score])</f>
        <v>40</v>
      </c>
      <c r="AT49">
        <f>_xlfn.RANK.AVG(Table2[[#This Row],[6M Return vs Nifty Z-Score]],Table2[6M Return vs Nifty Z-Score])</f>
        <v>146</v>
      </c>
      <c r="AU49">
        <f>_xlfn.RANK.AVG(Table2[[#This Row],[Sharpe Ratio Z-Score]],Table2[Sharpe Ratio Z-Score])</f>
        <v>75</v>
      </c>
      <c r="AV49">
        <f>(Table2[[#This Row],[Rank 1Y]]+Table2[[#This Row],[Rank 6M]]+Table2[[#This Row],[Rank Sharpe]])/3</f>
        <v>87</v>
      </c>
    </row>
    <row r="50" spans="1:48" x14ac:dyDescent="0.3">
      <c r="A50" t="s">
        <v>537</v>
      </c>
      <c r="B50" t="s">
        <v>538</v>
      </c>
      <c r="C50" t="s">
        <v>2906</v>
      </c>
      <c r="D50" t="s">
        <v>371</v>
      </c>
      <c r="E50">
        <v>33577.732738879997</v>
      </c>
      <c r="F50">
        <v>676.3</v>
      </c>
      <c r="G50">
        <v>263.965431143437</v>
      </c>
      <c r="H50">
        <f>(Table2[[#This Row],[1Y Return vs Nifty]]-AVERAGE(Table2[1Y Return vs Nifty]))/_xlfn.STDEV.P(Table2[1Y Return vs Nifty])</f>
        <v>2.6075418756893636</v>
      </c>
      <c r="I50">
        <v>10.6578530548753</v>
      </c>
      <c r="J50">
        <f>(Table2[[#This Row],[1M Return vs Nifty]]-AVERAGE(Table2[1M Return vs Nifty]))/_xlfn.STDEV.P(Table2[1M Return vs Nifty])</f>
        <v>0.62912752456952126</v>
      </c>
      <c r="K50">
        <v>102.667404843372</v>
      </c>
      <c r="L50">
        <f>(Table2[[#This Row],[6M Return vs Nifty]]-AVERAGE(Table2[6M Return vs Nifty]))/_xlfn.STDEV.P(Table2[6M Return vs Nifty])</f>
        <v>2.6797182710771827</v>
      </c>
      <c r="M50">
        <v>4.6485931983941997</v>
      </c>
      <c r="N50">
        <f>(Table2[[#This Row],[1W Return vs Nifty]]-AVERAGE(Table2[1W Return vs Nifty]))/_xlfn.STDEV.P(Table2[1W Return vs Nifty])</f>
        <v>0.58965875923358047</v>
      </c>
      <c r="O50">
        <v>629.59</v>
      </c>
      <c r="P50">
        <v>579.23415923022401</v>
      </c>
      <c r="Q50">
        <v>427.072673939281</v>
      </c>
      <c r="R50">
        <v>44.188769190513902</v>
      </c>
      <c r="S50">
        <v>7.4191140265887245E-2</v>
      </c>
      <c r="T50">
        <v>0.16757616798493391</v>
      </c>
      <c r="U50">
        <v>0.58357123100822128</v>
      </c>
      <c r="V50">
        <v>1.0075332086209501</v>
      </c>
      <c r="W50">
        <v>655</v>
      </c>
      <c r="X50">
        <v>679.95</v>
      </c>
      <c r="Y50">
        <v>654.04999999999995</v>
      </c>
      <c r="Z50">
        <v>698.95</v>
      </c>
      <c r="AA50">
        <v>474.8</v>
      </c>
      <c r="AB50">
        <v>722</v>
      </c>
      <c r="AC50">
        <v>3.2519083969465568E-2</v>
      </c>
      <c r="AD50">
        <v>5.3970131598404247E-3</v>
      </c>
      <c r="AE50">
        <v>3.4018805901689486E-2</v>
      </c>
      <c r="AF50">
        <v>3.3491054265858411E-2</v>
      </c>
      <c r="AG50">
        <v>0.42438921651221562</v>
      </c>
      <c r="AH50">
        <v>6.7573562028685474E-2</v>
      </c>
      <c r="AI50">
        <v>6.7573562028685403</v>
      </c>
      <c r="AJ50">
        <v>303.18950741485901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0.42</v>
      </c>
      <c r="AM50" t="s">
        <v>2950</v>
      </c>
      <c r="AN50">
        <v>30.26</v>
      </c>
      <c r="AO50" t="s">
        <v>2950</v>
      </c>
      <c r="AP50">
        <v>9.9178242043874001E-2</v>
      </c>
      <c r="AQ50">
        <f>(Table2[[#This Row],[Sharpe Ratio]]-AVERAGE(Table2[Sharpe Ratio]))/_xlfn.STDEV.P(Table2[Sharpe Ratio])</f>
        <v>0.48694546202464961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6.9929918925942971</v>
      </c>
      <c r="AS50">
        <f>_xlfn.RANK.AVG(Table2[[#This Row],[1Y Return vs Nifty Z-Score]],Table2[1Y Return vs Nifty Z-Score])</f>
        <v>14</v>
      </c>
      <c r="AT50">
        <f>_xlfn.RANK.AVG(Table2[[#This Row],[6M Return vs Nifty Z-Score]],Table2[6M Return vs Nifty Z-Score])</f>
        <v>15</v>
      </c>
      <c r="AU50">
        <f>_xlfn.RANK.AVG(Table2[[#This Row],[Sharpe Ratio Z-Score]],Table2[Sharpe Ratio Z-Score])</f>
        <v>234</v>
      </c>
      <c r="AV50">
        <f>(Table2[[#This Row],[Rank 1Y]]+Table2[[#This Row],[Rank 6M]]+Table2[[#This Row],[Rank Sharpe]])/3</f>
        <v>87.666666666666671</v>
      </c>
    </row>
    <row r="51" spans="1:48" x14ac:dyDescent="0.3">
      <c r="A51" t="s">
        <v>641</v>
      </c>
      <c r="B51" t="s">
        <v>642</v>
      </c>
      <c r="C51" t="s">
        <v>2906</v>
      </c>
      <c r="D51" t="s">
        <v>255</v>
      </c>
      <c r="E51">
        <v>25049.16322798</v>
      </c>
      <c r="F51">
        <v>11922</v>
      </c>
      <c r="G51">
        <v>173.559093956547</v>
      </c>
      <c r="H51">
        <f>(Table2[[#This Row],[1Y Return vs Nifty]]-AVERAGE(Table2[1Y Return vs Nifty]))/_xlfn.STDEV.P(Table2[1Y Return vs Nifty])</f>
        <v>1.5267769962387756</v>
      </c>
      <c r="I51">
        <v>10.3464241051441</v>
      </c>
      <c r="J51">
        <f>(Table2[[#This Row],[1M Return vs Nifty]]-AVERAGE(Table2[1M Return vs Nifty]))/_xlfn.STDEV.P(Table2[1M Return vs Nifty])</f>
        <v>0.60213058681019349</v>
      </c>
      <c r="K51">
        <v>40.570963744316799</v>
      </c>
      <c r="L51">
        <f>(Table2[[#This Row],[6M Return vs Nifty]]-AVERAGE(Table2[6M Return vs Nifty]))/_xlfn.STDEV.P(Table2[6M Return vs Nifty])</f>
        <v>0.78183522419069673</v>
      </c>
      <c r="M51">
        <v>0.23605051760597001</v>
      </c>
      <c r="N51">
        <f>(Table2[[#This Row],[1W Return vs Nifty]]-AVERAGE(Table2[1W Return vs Nifty]))/_xlfn.STDEV.P(Table2[1W Return vs Nifty])</f>
        <v>-0.2455453279629029</v>
      </c>
      <c r="O51">
        <v>11573.28</v>
      </c>
      <c r="P51">
        <v>10587.5441255529</v>
      </c>
      <c r="Q51">
        <v>8201.4288560366895</v>
      </c>
      <c r="R51">
        <v>83.688490229349796</v>
      </c>
      <c r="S51">
        <v>3.0131475260254614E-2</v>
      </c>
      <c r="T51">
        <v>0.12604017122596045</v>
      </c>
      <c r="U51">
        <v>0.45364913959166664</v>
      </c>
      <c r="V51">
        <v>0.58818106676958204</v>
      </c>
      <c r="W51">
        <v>11650</v>
      </c>
      <c r="X51">
        <v>12063</v>
      </c>
      <c r="Y51">
        <v>11650</v>
      </c>
      <c r="Z51">
        <v>12245.45</v>
      </c>
      <c r="AA51">
        <v>10176.549999999999</v>
      </c>
      <c r="AB51">
        <v>12655.3</v>
      </c>
      <c r="AC51">
        <v>2.3347639484978533E-2</v>
      </c>
      <c r="AD51">
        <v>1.1826874685455513E-2</v>
      </c>
      <c r="AE51">
        <v>2.3347639484978533E-2</v>
      </c>
      <c r="AF51">
        <v>2.7130515014259338E-2</v>
      </c>
      <c r="AG51">
        <v>0.17151686966604607</v>
      </c>
      <c r="AH51">
        <v>6.1508136218755283E-2</v>
      </c>
      <c r="AI51">
        <v>6.1508136218755203</v>
      </c>
      <c r="AJ51">
        <v>211.96111429663699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</v>
      </c>
      <c r="AM51" t="s">
        <v>2950</v>
      </c>
      <c r="AN51">
        <v>7.34</v>
      </c>
      <c r="AO51" t="s">
        <v>2950</v>
      </c>
      <c r="AP51">
        <v>0.17026799845329399</v>
      </c>
      <c r="AQ51">
        <f>(Table2[[#This Row],[Sharpe Ratio]]-AVERAGE(Table2[Sharpe Ratio]))/_xlfn.STDEV.P(Table2[Sharpe Ratio])</f>
        <v>1.2845672416760805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3.9497647209528433</v>
      </c>
      <c r="AS51">
        <f>_xlfn.RANK.AVG(Table2[[#This Row],[1Y Return vs Nifty Z-Score]],Table2[1Y Return vs Nifty Z-Score])</f>
        <v>41</v>
      </c>
      <c r="AT51">
        <f>_xlfn.RANK.AVG(Table2[[#This Row],[6M Return vs Nifty Z-Score]],Table2[6M Return vs Nifty Z-Score])</f>
        <v>136</v>
      </c>
      <c r="AU51">
        <f>_xlfn.RANK.AVG(Table2[[#This Row],[Sharpe Ratio Z-Score]],Table2[Sharpe Ratio Z-Score])</f>
        <v>86</v>
      </c>
      <c r="AV51">
        <f>(Table2[[#This Row],[Rank 1Y]]+Table2[[#This Row],[Rank 6M]]+Table2[[#This Row],[Rank Sharpe]])/3</f>
        <v>87.666666666666671</v>
      </c>
    </row>
    <row r="52" spans="1:48" x14ac:dyDescent="0.3">
      <c r="A52" t="s">
        <v>463</v>
      </c>
      <c r="B52" t="s">
        <v>464</v>
      </c>
      <c r="C52" t="s">
        <v>2909</v>
      </c>
      <c r="D52" t="s">
        <v>46</v>
      </c>
      <c r="E52">
        <v>43812.945</v>
      </c>
      <c r="F52">
        <v>66.27</v>
      </c>
      <c r="G52">
        <v>125.44649071772599</v>
      </c>
      <c r="H52">
        <f>(Table2[[#This Row],[1Y Return vs Nifty]]-AVERAGE(Table2[1Y Return vs Nifty]))/_xlfn.STDEV.P(Table2[1Y Return vs Nifty])</f>
        <v>0.95161364533378245</v>
      </c>
      <c r="I52">
        <v>-9.1007283949893694</v>
      </c>
      <c r="J52">
        <f>(Table2[[#This Row],[1M Return vs Nifty]]-AVERAGE(Table2[1M Return vs Nifty]))/_xlfn.STDEV.P(Table2[1M Return vs Nifty])</f>
        <v>-1.0836907412821599</v>
      </c>
      <c r="K52">
        <v>48.927449027466999</v>
      </c>
      <c r="L52">
        <f>(Table2[[#This Row],[6M Return vs Nifty]]-AVERAGE(Table2[6M Return vs Nifty]))/_xlfn.STDEV.P(Table2[6M Return vs Nifty])</f>
        <v>1.0372384561593078</v>
      </c>
      <c r="M52">
        <v>-1.9463488608630699</v>
      </c>
      <c r="N52">
        <f>(Table2[[#This Row],[1W Return vs Nifty]]-AVERAGE(Table2[1W Return vs Nifty]))/_xlfn.STDEV.P(Table2[1W Return vs Nifty])</f>
        <v>-0.65862889738161334</v>
      </c>
      <c r="O52">
        <v>67.73</v>
      </c>
      <c r="P52">
        <v>66.9255690104183</v>
      </c>
      <c r="Q52">
        <v>54.279731232565702</v>
      </c>
      <c r="R52">
        <v>67.607485137671304</v>
      </c>
      <c r="S52">
        <v>-2.1556178945814408E-2</v>
      </c>
      <c r="T52">
        <v>-9.7954940109100663E-3</v>
      </c>
      <c r="U52">
        <v>0.22089771808303649</v>
      </c>
      <c r="V52">
        <v>2.7645869017908198</v>
      </c>
      <c r="W52">
        <v>65.349999999999994</v>
      </c>
      <c r="X52">
        <v>66.69</v>
      </c>
      <c r="Y52">
        <v>64.05</v>
      </c>
      <c r="Z52">
        <v>67.75</v>
      </c>
      <c r="AA52">
        <v>58.25</v>
      </c>
      <c r="AB52">
        <v>78.150000000000006</v>
      </c>
      <c r="AC52">
        <v>1.4078041315990886E-2</v>
      </c>
      <c r="AD52">
        <v>6.3377093707559506E-3</v>
      </c>
      <c r="AE52">
        <v>3.4660421545667397E-2</v>
      </c>
      <c r="AF52">
        <v>2.2332880639806874E-2</v>
      </c>
      <c r="AG52">
        <v>0.13768240343347626</v>
      </c>
      <c r="AH52">
        <v>0.17926663648709829</v>
      </c>
      <c r="AI52">
        <v>17.926663648709798</v>
      </c>
      <c r="AJ52">
        <v>165.61122244488899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0.02</v>
      </c>
      <c r="AM52" t="s">
        <v>2950</v>
      </c>
      <c r="AN52">
        <v>1.1000000000000001</v>
      </c>
      <c r="AO52" t="s">
        <v>2950</v>
      </c>
      <c r="AP52">
        <v>0.175602080616265</v>
      </c>
      <c r="AQ52">
        <f>(Table2[[#This Row],[Sharpe Ratio]]-AVERAGE(Table2[Sharpe Ratio]))/_xlfn.STDEV.P(Table2[Sharpe Ratio])</f>
        <v>1.3444152468251334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1.5909477096544502</v>
      </c>
      <c r="AS52">
        <f>_xlfn.RANK.AVG(Table2[[#This Row],[1Y Return vs Nifty Z-Score]],Table2[1Y Return vs Nifty Z-Score])</f>
        <v>94</v>
      </c>
      <c r="AT52">
        <f>_xlfn.RANK.AVG(Table2[[#This Row],[6M Return vs Nifty Z-Score]],Table2[6M Return vs Nifty Z-Score])</f>
        <v>96</v>
      </c>
      <c r="AU52">
        <f>_xlfn.RANK.AVG(Table2[[#This Row],[Sharpe Ratio Z-Score]],Table2[Sharpe Ratio Z-Score])</f>
        <v>74</v>
      </c>
      <c r="AV52">
        <f>(Table2[[#This Row],[Rank 1Y]]+Table2[[#This Row],[Rank 6M]]+Table2[[#This Row],[Rank Sharpe]])/3</f>
        <v>88</v>
      </c>
    </row>
    <row r="53" spans="1:48" x14ac:dyDescent="0.3">
      <c r="A53" t="s">
        <v>384</v>
      </c>
      <c r="B53" t="s">
        <v>385</v>
      </c>
      <c r="C53" t="s">
        <v>2919</v>
      </c>
      <c r="D53" t="s">
        <v>137</v>
      </c>
      <c r="E53">
        <v>57344.882177564999</v>
      </c>
      <c r="F53">
        <v>3597.9</v>
      </c>
      <c r="G53">
        <v>104.522028509455</v>
      </c>
      <c r="H53">
        <f>(Table2[[#This Row],[1Y Return vs Nifty]]-AVERAGE(Table2[1Y Return vs Nifty]))/_xlfn.STDEV.P(Table2[1Y Return vs Nifty])</f>
        <v>0.70147162454445056</v>
      </c>
      <c r="I53">
        <v>14.8947640567213</v>
      </c>
      <c r="J53">
        <f>(Table2[[#This Row],[1M Return vs Nifty]]-AVERAGE(Table2[1M Return vs Nifty]))/_xlfn.STDEV.P(Table2[1M Return vs Nifty])</f>
        <v>0.99641394000191452</v>
      </c>
      <c r="K53">
        <v>53.4060662681281</v>
      </c>
      <c r="L53">
        <f>(Table2[[#This Row],[6M Return vs Nifty]]-AVERAGE(Table2[6M Return vs Nifty]))/_xlfn.STDEV.P(Table2[6M Return vs Nifty])</f>
        <v>1.1741205637987029</v>
      </c>
      <c r="M53">
        <v>7.1206451795743497</v>
      </c>
      <c r="N53">
        <f>(Table2[[#This Row],[1W Return vs Nifty]]-AVERAGE(Table2[1W Return vs Nifty]))/_xlfn.STDEV.P(Table2[1W Return vs Nifty])</f>
        <v>1.0575676425704337</v>
      </c>
      <c r="O53">
        <v>3398.23</v>
      </c>
      <c r="P53">
        <v>3189.45553100286</v>
      </c>
      <c r="Q53">
        <v>2612.1402282297299</v>
      </c>
      <c r="R53">
        <v>69.195748833387398</v>
      </c>
      <c r="S53">
        <v>5.8757058821798491E-2</v>
      </c>
      <c r="T53">
        <v>0.12806087591655912</v>
      </c>
      <c r="U53">
        <v>0.37737628367613629</v>
      </c>
      <c r="V53">
        <v>0.522580328833543</v>
      </c>
      <c r="W53">
        <v>3530</v>
      </c>
      <c r="X53">
        <v>3700</v>
      </c>
      <c r="Y53">
        <v>3510.05</v>
      </c>
      <c r="Z53">
        <v>3945</v>
      </c>
      <c r="AA53">
        <v>2980</v>
      </c>
      <c r="AB53">
        <v>3945</v>
      </c>
      <c r="AC53">
        <v>1.9235127478753666E-2</v>
      </c>
      <c r="AD53">
        <v>2.837766474888137E-2</v>
      </c>
      <c r="AE53">
        <v>2.5028133502371652E-2</v>
      </c>
      <c r="AF53">
        <v>9.647294254982075E-2</v>
      </c>
      <c r="AG53">
        <v>0.20734899328859058</v>
      </c>
      <c r="AH53">
        <v>9.647294254982075E-2</v>
      </c>
      <c r="AI53">
        <v>9.6472942549820697</v>
      </c>
      <c r="AJ53">
        <v>137.32849604221599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0.05</v>
      </c>
      <c r="AM53" t="s">
        <v>2950</v>
      </c>
      <c r="AN53">
        <v>10.44</v>
      </c>
      <c r="AO53" t="s">
        <v>2950</v>
      </c>
      <c r="AP53">
        <v>0.18527905738525499</v>
      </c>
      <c r="AQ53">
        <f>(Table2[[#This Row],[Sharpe Ratio]]-AVERAGE(Table2[Sharpe Ratio]))/_xlfn.STDEV.P(Table2[Sharpe Ratio])</f>
        <v>1.4529902064532771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5.382563977368779</v>
      </c>
      <c r="AS53">
        <f>_xlfn.RANK.AVG(Table2[[#This Row],[1Y Return vs Nifty Z-Score]],Table2[1Y Return vs Nifty Z-Score])</f>
        <v>123</v>
      </c>
      <c r="AT53">
        <f>_xlfn.RANK.AVG(Table2[[#This Row],[6M Return vs Nifty Z-Score]],Table2[6M Return vs Nifty Z-Score])</f>
        <v>82</v>
      </c>
      <c r="AU53">
        <f>_xlfn.RANK.AVG(Table2[[#This Row],[Sharpe Ratio Z-Score]],Table2[Sharpe Ratio Z-Score])</f>
        <v>59</v>
      </c>
      <c r="AV53">
        <f>(Table2[[#This Row],[Rank 1Y]]+Table2[[#This Row],[Rank 6M]]+Table2[[#This Row],[Rank Sharpe]])/3</f>
        <v>88</v>
      </c>
    </row>
    <row r="54" spans="1:48" x14ac:dyDescent="0.3">
      <c r="A54" t="s">
        <v>1365</v>
      </c>
      <c r="B54" t="s">
        <v>1366</v>
      </c>
      <c r="C54" t="s">
        <v>2906</v>
      </c>
      <c r="D54" t="s">
        <v>597</v>
      </c>
      <c r="E54">
        <v>6867.6096550000002</v>
      </c>
      <c r="F54">
        <v>378.55</v>
      </c>
      <c r="G54">
        <v>71.231839094636101</v>
      </c>
      <c r="H54">
        <f>(Table2[[#This Row],[1Y Return vs Nifty]]-AVERAGE(Table2[1Y Return vs Nifty]))/_xlfn.STDEV.P(Table2[1Y Return vs Nifty])</f>
        <v>0.30350320032416983</v>
      </c>
      <c r="I54">
        <v>6.1276448987849701</v>
      </c>
      <c r="J54">
        <f>(Table2[[#This Row],[1M Return vs Nifty]]-AVERAGE(Table2[1M Return vs Nifty]))/_xlfn.STDEV.P(Table2[1M Return vs Nifty])</f>
        <v>0.23641596794535238</v>
      </c>
      <c r="K54">
        <v>61.149806807295398</v>
      </c>
      <c r="L54">
        <f>(Table2[[#This Row],[6M Return vs Nifty]]-AVERAGE(Table2[6M Return vs Nifty]))/_xlfn.STDEV.P(Table2[6M Return vs Nifty])</f>
        <v>1.4107961868884269</v>
      </c>
      <c r="M54">
        <v>2.3636684935330301</v>
      </c>
      <c r="N54">
        <f>(Table2[[#This Row],[1W Return vs Nifty]]-AVERAGE(Table2[1W Return vs Nifty]))/_xlfn.STDEV.P(Table2[1W Return vs Nifty])</f>
        <v>0.15716924230603738</v>
      </c>
      <c r="O54">
        <v>360.05</v>
      </c>
      <c r="P54">
        <v>338.28597903823697</v>
      </c>
      <c r="Q54">
        <v>273.00288538204302</v>
      </c>
      <c r="R54">
        <v>70.514456110150803</v>
      </c>
      <c r="S54">
        <v>5.1381752534370273E-2</v>
      </c>
      <c r="T54">
        <v>0.11902361746187506</v>
      </c>
      <c r="U54">
        <v>0.38661538126329065</v>
      </c>
      <c r="V54">
        <v>0.75577664034143799</v>
      </c>
      <c r="W54">
        <v>376</v>
      </c>
      <c r="X54">
        <v>380.45</v>
      </c>
      <c r="Y54">
        <v>367.25</v>
      </c>
      <c r="Z54">
        <v>380.45</v>
      </c>
      <c r="AA54">
        <v>321.60000000000002</v>
      </c>
      <c r="AB54">
        <v>380.45</v>
      </c>
      <c r="AC54">
        <v>6.7819148936170137E-3</v>
      </c>
      <c r="AD54">
        <v>5.0191520274731616E-3</v>
      </c>
      <c r="AE54">
        <v>3.0769230769230882E-2</v>
      </c>
      <c r="AF54">
        <v>5.0191520274731616E-3</v>
      </c>
      <c r="AG54">
        <v>0.17708333333333326</v>
      </c>
      <c r="AH54">
        <v>5.0191520274731616E-3</v>
      </c>
      <c r="AI54">
        <v>0.50191520274731605</v>
      </c>
      <c r="AJ54">
        <v>127.87057938299399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0.25</v>
      </c>
      <c r="AM54" t="s">
        <v>2950</v>
      </c>
      <c r="AN54">
        <v>14.04</v>
      </c>
      <c r="AO54" t="s">
        <v>2950</v>
      </c>
      <c r="AP54">
        <v>0.33055426023714501</v>
      </c>
      <c r="AQ54">
        <f>(Table2[[#This Row],[Sharpe Ratio]]-AVERAGE(Table2[Sharpe Ratio]))/_xlfn.STDEV.P(Table2[Sharpe Ratio])</f>
        <v>3.0829671776866854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5.190851775150672</v>
      </c>
      <c r="AS54">
        <f>_xlfn.RANK.AVG(Table2[[#This Row],[1Y Return vs Nifty Z-Score]],Table2[1Y Return vs Nifty Z-Score])</f>
        <v>195</v>
      </c>
      <c r="AT54">
        <f>_xlfn.RANK.AVG(Table2[[#This Row],[6M Return vs Nifty Z-Score]],Table2[6M Return vs Nifty Z-Score])</f>
        <v>68</v>
      </c>
      <c r="AU54">
        <f>_xlfn.RANK.AVG(Table2[[#This Row],[Sharpe Ratio Z-Score]],Table2[Sharpe Ratio Z-Score])</f>
        <v>1</v>
      </c>
      <c r="AV54">
        <f>(Table2[[#This Row],[Rank 1Y]]+Table2[[#This Row],[Rank 6M]]+Table2[[#This Row],[Rank Sharpe]])/3</f>
        <v>88</v>
      </c>
    </row>
    <row r="55" spans="1:48" x14ac:dyDescent="0.3">
      <c r="A55" t="s">
        <v>364</v>
      </c>
      <c r="B55" t="s">
        <v>365</v>
      </c>
      <c r="C55" t="s">
        <v>2914</v>
      </c>
      <c r="D55" t="s">
        <v>366</v>
      </c>
      <c r="E55">
        <v>62554.809114739997</v>
      </c>
      <c r="F55">
        <v>53.05</v>
      </c>
      <c r="G55">
        <v>254.29959044818401</v>
      </c>
      <c r="H55">
        <f>(Table2[[#This Row],[1Y Return vs Nifty]]-AVERAGE(Table2[1Y Return vs Nifty]))/_xlfn.STDEV.P(Table2[1Y Return vs Nifty])</f>
        <v>2.4919913348882416</v>
      </c>
      <c r="I55">
        <v>14.022585006263499</v>
      </c>
      <c r="J55">
        <f>(Table2[[#This Row],[1M Return vs Nifty]]-AVERAGE(Table2[1M Return vs Nifty]))/_xlfn.STDEV.P(Table2[1M Return vs Nifty])</f>
        <v>0.92080708469664541</v>
      </c>
      <c r="K55">
        <v>32.424777936552601</v>
      </c>
      <c r="L55">
        <f>(Table2[[#This Row],[6M Return vs Nifty]]-AVERAGE(Table2[6M Return vs Nifty]))/_xlfn.STDEV.P(Table2[6M Return vs Nifty])</f>
        <v>0.53285947505427478</v>
      </c>
      <c r="M55">
        <v>0.62653681243044601</v>
      </c>
      <c r="N55">
        <f>(Table2[[#This Row],[1W Return vs Nifty]]-AVERAGE(Table2[1W Return vs Nifty]))/_xlfn.STDEV.P(Table2[1W Return vs Nifty])</f>
        <v>-0.17163425830876089</v>
      </c>
      <c r="O55">
        <v>48.42</v>
      </c>
      <c r="P55">
        <v>45.634935511760297</v>
      </c>
      <c r="Q55">
        <v>37.958042578869097</v>
      </c>
      <c r="R55">
        <v>65.230303882381193</v>
      </c>
      <c r="S55">
        <v>9.5621643948781365E-2</v>
      </c>
      <c r="T55">
        <v>0.16248657755479479</v>
      </c>
      <c r="U55">
        <v>0.39759577669930901</v>
      </c>
      <c r="V55">
        <v>1.5835019650900499</v>
      </c>
      <c r="W55">
        <v>51</v>
      </c>
      <c r="X55">
        <v>53.05</v>
      </c>
      <c r="Y55">
        <v>48.75</v>
      </c>
      <c r="Z55">
        <v>53.05</v>
      </c>
      <c r="AA55">
        <v>45.15</v>
      </c>
      <c r="AB55">
        <v>53.05</v>
      </c>
      <c r="AC55">
        <v>4.0196078431372406E-2</v>
      </c>
      <c r="AD55">
        <v>0</v>
      </c>
      <c r="AE55">
        <v>8.8205128205128158E-2</v>
      </c>
      <c r="AF55">
        <v>0</v>
      </c>
      <c r="AG55">
        <v>0.17497231450719819</v>
      </c>
      <c r="AH55">
        <v>0</v>
      </c>
      <c r="AI55">
        <v>0</v>
      </c>
      <c r="AJ55">
        <v>300.377358490566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0.22</v>
      </c>
      <c r="AM55" t="s">
        <v>2950</v>
      </c>
      <c r="AN55">
        <v>11.68</v>
      </c>
      <c r="AO55" t="s">
        <v>2950</v>
      </c>
      <c r="AP55">
        <v>0.17993617940551901</v>
      </c>
      <c r="AQ55">
        <f>(Table2[[#This Row],[Sharpe Ratio]]-AVERAGE(Table2[Sharpe Ratio]))/_xlfn.STDEV.P(Table2[Sharpe Ratio])</f>
        <v>1.3930435128943053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5.1670671492247058</v>
      </c>
      <c r="AS55">
        <f>_xlfn.RANK.AVG(Table2[[#This Row],[1Y Return vs Nifty Z-Score]],Table2[1Y Return vs Nifty Z-Score])</f>
        <v>16</v>
      </c>
      <c r="AT55">
        <f>_xlfn.RANK.AVG(Table2[[#This Row],[6M Return vs Nifty Z-Score]],Table2[6M Return vs Nifty Z-Score])</f>
        <v>185</v>
      </c>
      <c r="AU55">
        <f>_xlfn.RANK.AVG(Table2[[#This Row],[Sharpe Ratio Z-Score]],Table2[Sharpe Ratio Z-Score])</f>
        <v>65</v>
      </c>
      <c r="AV55">
        <f>(Table2[[#This Row],[Rank 1Y]]+Table2[[#This Row],[Rank 6M]]+Table2[[#This Row],[Rank Sharpe]])/3</f>
        <v>88.666666666666671</v>
      </c>
    </row>
    <row r="56" spans="1:48" x14ac:dyDescent="0.3">
      <c r="A56" t="s">
        <v>607</v>
      </c>
      <c r="B56" t="s">
        <v>608</v>
      </c>
      <c r="C56" t="s">
        <v>2919</v>
      </c>
      <c r="D56" t="s">
        <v>137</v>
      </c>
      <c r="E56">
        <v>29227.185003089999</v>
      </c>
      <c r="F56">
        <v>1359.15</v>
      </c>
      <c r="G56">
        <v>107.11014945439599</v>
      </c>
      <c r="H56">
        <f>(Table2[[#This Row],[1Y Return vs Nifty]]-AVERAGE(Table2[1Y Return vs Nifty]))/_xlfn.STDEV.P(Table2[1Y Return vs Nifty])</f>
        <v>0.73241138284126517</v>
      </c>
      <c r="I56">
        <v>6.93892745898569</v>
      </c>
      <c r="J56">
        <f>(Table2[[#This Row],[1M Return vs Nifty]]-AVERAGE(Table2[1M Return vs Nifty]))/_xlfn.STDEV.P(Table2[1M Return vs Nifty])</f>
        <v>0.30674387035092848</v>
      </c>
      <c r="K56">
        <v>46.1975700722748</v>
      </c>
      <c r="L56">
        <f>(Table2[[#This Row],[6M Return vs Nifty]]-AVERAGE(Table2[6M Return vs Nifty]))/_xlfn.STDEV.P(Table2[6M Return vs Nifty])</f>
        <v>0.95380386800236583</v>
      </c>
      <c r="M56">
        <v>-2.2651954718941498</v>
      </c>
      <c r="N56">
        <f>(Table2[[#This Row],[1W Return vs Nifty]]-AVERAGE(Table2[1W Return vs Nifty]))/_xlfn.STDEV.P(Table2[1W Return vs Nifty])</f>
        <v>-0.71898004001902216</v>
      </c>
      <c r="O56">
        <v>1302.92</v>
      </c>
      <c r="P56">
        <v>1194.7719584010799</v>
      </c>
      <c r="Q56">
        <v>946.37319701047204</v>
      </c>
      <c r="R56">
        <v>80.221943134901693</v>
      </c>
      <c r="S56">
        <v>4.3156909096490947E-2</v>
      </c>
      <c r="T56">
        <v>0.13758110109890875</v>
      </c>
      <c r="U56">
        <v>0.43616704730592715</v>
      </c>
      <c r="V56">
        <v>0.99727755044090405</v>
      </c>
      <c r="W56">
        <v>1338.15</v>
      </c>
      <c r="X56">
        <v>1375.05</v>
      </c>
      <c r="Y56">
        <v>1313.9</v>
      </c>
      <c r="Z56">
        <v>1387.45</v>
      </c>
      <c r="AA56">
        <v>1161.3499999999999</v>
      </c>
      <c r="AB56">
        <v>1440</v>
      </c>
      <c r="AC56">
        <v>1.569330792512047E-2</v>
      </c>
      <c r="AD56">
        <v>1.1698488025604137E-2</v>
      </c>
      <c r="AE56">
        <v>3.4439455057462487E-2</v>
      </c>
      <c r="AF56">
        <v>2.0821837177647851E-2</v>
      </c>
      <c r="AG56">
        <v>0.17031902527231257</v>
      </c>
      <c r="AH56">
        <v>5.9485707979251679E-2</v>
      </c>
      <c r="AI56">
        <v>5.9485707979251599</v>
      </c>
      <c r="AJ56">
        <v>147.07325940737999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0.18</v>
      </c>
      <c r="AM56" t="s">
        <v>2950</v>
      </c>
      <c r="AN56">
        <v>10.63</v>
      </c>
      <c r="AO56" t="s">
        <v>2950</v>
      </c>
      <c r="AP56">
        <v>0.19167089734812701</v>
      </c>
      <c r="AQ56">
        <f>(Table2[[#This Row],[Sharpe Ratio]]-AVERAGE(Table2[Sharpe Ratio]))/_xlfn.STDEV.P(Table2[Sharpe Ratio])</f>
        <v>1.5247061754470541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2.7986852566225915</v>
      </c>
      <c r="AS56">
        <f>_xlfn.RANK.AVG(Table2[[#This Row],[1Y Return vs Nifty Z-Score]],Table2[1Y Return vs Nifty Z-Score])</f>
        <v>116</v>
      </c>
      <c r="AT56">
        <f>_xlfn.RANK.AVG(Table2[[#This Row],[6M Return vs Nifty Z-Score]],Table2[6M Return vs Nifty Z-Score])</f>
        <v>106</v>
      </c>
      <c r="AU56">
        <f>_xlfn.RANK.AVG(Table2[[#This Row],[Sharpe Ratio Z-Score]],Table2[Sharpe Ratio Z-Score])</f>
        <v>48</v>
      </c>
      <c r="AV56">
        <f>(Table2[[#This Row],[Rank 1Y]]+Table2[[#This Row],[Rank 6M]]+Table2[[#This Row],[Rank Sharpe]])/3</f>
        <v>90</v>
      </c>
    </row>
    <row r="57" spans="1:48" x14ac:dyDescent="0.3">
      <c r="A57" t="s">
        <v>1119</v>
      </c>
      <c r="B57" t="s">
        <v>1120</v>
      </c>
      <c r="C57" t="s">
        <v>2916</v>
      </c>
      <c r="D57" t="s">
        <v>887</v>
      </c>
      <c r="E57">
        <v>9789.7821621599996</v>
      </c>
      <c r="F57">
        <v>234.76</v>
      </c>
      <c r="G57">
        <v>183.25298623272801</v>
      </c>
      <c r="H57">
        <f>(Table2[[#This Row],[1Y Return vs Nifty]]-AVERAGE(Table2[1Y Return vs Nifty]))/_xlfn.STDEV.P(Table2[1Y Return vs Nifty])</f>
        <v>1.6426628803844394</v>
      </c>
      <c r="I57">
        <v>7.4389477170543996</v>
      </c>
      <c r="J57">
        <f>(Table2[[#This Row],[1M Return vs Nifty]]-AVERAGE(Table2[1M Return vs Nifty]))/_xlfn.STDEV.P(Table2[1M Return vs Nifty])</f>
        <v>0.35008928122918886</v>
      </c>
      <c r="K57">
        <v>54.350321162173401</v>
      </c>
      <c r="L57">
        <f>(Table2[[#This Row],[6M Return vs Nifty]]-AVERAGE(Table2[6M Return vs Nifty]))/_xlfn.STDEV.P(Table2[6M Return vs Nifty])</f>
        <v>1.2029802749774718</v>
      </c>
      <c r="M57">
        <v>8.70429428118182</v>
      </c>
      <c r="N57">
        <f>(Table2[[#This Row],[1W Return vs Nifty]]-AVERAGE(Table2[1W Return vs Nifty]))/_xlfn.STDEV.P(Table2[1W Return vs Nifty])</f>
        <v>1.3573200298065666</v>
      </c>
      <c r="O57">
        <v>218.03</v>
      </c>
      <c r="P57">
        <v>205.75930149146501</v>
      </c>
      <c r="Q57">
        <v>165.40604603589699</v>
      </c>
      <c r="R57">
        <v>49.5552816483304</v>
      </c>
      <c r="S57">
        <v>7.6732559739485451E-2</v>
      </c>
      <c r="T57">
        <v>0.14094477527052618</v>
      </c>
      <c r="U57">
        <v>0.41929515653286065</v>
      </c>
      <c r="V57">
        <v>1.39286398295113</v>
      </c>
      <c r="W57">
        <v>233.16</v>
      </c>
      <c r="X57">
        <v>248</v>
      </c>
      <c r="Y57">
        <v>214.44</v>
      </c>
      <c r="Z57">
        <v>248</v>
      </c>
      <c r="AA57">
        <v>180</v>
      </c>
      <c r="AB57">
        <v>248</v>
      </c>
      <c r="AC57">
        <v>6.8622405215301718E-3</v>
      </c>
      <c r="AD57">
        <v>5.6398023513375417E-2</v>
      </c>
      <c r="AE57">
        <v>9.4758440589442161E-2</v>
      </c>
      <c r="AF57">
        <v>5.6398023513375417E-2</v>
      </c>
      <c r="AG57">
        <v>0.30422222222222217</v>
      </c>
      <c r="AH57">
        <v>5.6398023513375417E-2</v>
      </c>
      <c r="AI57">
        <v>5.6398023513375399</v>
      </c>
      <c r="AJ57">
        <v>218.75084860828201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0.32</v>
      </c>
      <c r="AM57" t="s">
        <v>2950</v>
      </c>
      <c r="AN57">
        <v>24.74</v>
      </c>
      <c r="AO57" t="s">
        <v>2950</v>
      </c>
      <c r="AP57">
        <v>0.13286079723024399</v>
      </c>
      <c r="AQ57">
        <f>(Table2[[#This Row],[Sharpe Ratio]]-AVERAGE(Table2[Sharpe Ratio]))/_xlfn.STDEV.P(Table2[Sharpe Ratio])</f>
        <v>0.8648612260938594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5.4179136924915259</v>
      </c>
      <c r="AS57">
        <f>_xlfn.RANK.AVG(Table2[[#This Row],[1Y Return vs Nifty Z-Score]],Table2[1Y Return vs Nifty Z-Score])</f>
        <v>38</v>
      </c>
      <c r="AT57">
        <f>_xlfn.RANK.AVG(Table2[[#This Row],[6M Return vs Nifty Z-Score]],Table2[6M Return vs Nifty Z-Score])</f>
        <v>80</v>
      </c>
      <c r="AU57">
        <f>_xlfn.RANK.AVG(Table2[[#This Row],[Sharpe Ratio Z-Score]],Table2[Sharpe Ratio Z-Score])</f>
        <v>154</v>
      </c>
      <c r="AV57">
        <f>(Table2[[#This Row],[Rank 1Y]]+Table2[[#This Row],[Rank 6M]]+Table2[[#This Row],[Rank Sharpe]])/3</f>
        <v>90.666666666666671</v>
      </c>
    </row>
    <row r="58" spans="1:48" x14ac:dyDescent="0.3">
      <c r="A58" t="s">
        <v>761</v>
      </c>
      <c r="B58" t="s">
        <v>762</v>
      </c>
      <c r="C58" t="s">
        <v>2914</v>
      </c>
      <c r="D58" t="s">
        <v>694</v>
      </c>
      <c r="E58">
        <v>19018.002037499999</v>
      </c>
      <c r="F58">
        <v>4368.3500000000004</v>
      </c>
      <c r="G58">
        <v>141.47421102741001</v>
      </c>
      <c r="H58">
        <f>(Table2[[#This Row],[1Y Return vs Nifty]]-AVERAGE(Table2[1Y Return vs Nifty]))/_xlfn.STDEV.P(Table2[1Y Return vs Nifty])</f>
        <v>1.1432174393527188</v>
      </c>
      <c r="I58">
        <v>3.3938532402035202</v>
      </c>
      <c r="J58">
        <f>(Table2[[#This Row],[1M Return vs Nifty]]-AVERAGE(Table2[1M Return vs Nifty]))/_xlfn.STDEV.P(Table2[1M Return vs Nifty])</f>
        <v>-5.6907572959938985E-4</v>
      </c>
      <c r="K58">
        <v>50.166927293592202</v>
      </c>
      <c r="L58">
        <f>(Table2[[#This Row],[6M Return vs Nifty]]-AVERAGE(Table2[6M Return vs Nifty]))/_xlfn.STDEV.P(Table2[6M Return vs Nifty])</f>
        <v>1.0751212195935405</v>
      </c>
      <c r="M58">
        <v>9.7706630421222194</v>
      </c>
      <c r="N58">
        <f>(Table2[[#This Row],[1W Return vs Nifty]]-AVERAGE(Table2[1W Return vs Nifty]))/_xlfn.STDEV.P(Table2[1W Return vs Nifty])</f>
        <v>1.5591618276148485</v>
      </c>
      <c r="O58">
        <v>4232.08</v>
      </c>
      <c r="P58">
        <v>3942.63396886296</v>
      </c>
      <c r="Q58">
        <v>3123.94953073848</v>
      </c>
      <c r="R58">
        <v>84.733206811960301</v>
      </c>
      <c r="S58">
        <v>3.2199296799682475E-2</v>
      </c>
      <c r="T58">
        <v>0.10797756892958921</v>
      </c>
      <c r="U58">
        <v>0.39834205290997549</v>
      </c>
      <c r="V58">
        <v>1.5407105563430299</v>
      </c>
      <c r="W58">
        <v>4353</v>
      </c>
      <c r="X58">
        <v>4530</v>
      </c>
      <c r="Y58">
        <v>4353</v>
      </c>
      <c r="Z58">
        <v>4849.7</v>
      </c>
      <c r="AA58">
        <v>3400.1</v>
      </c>
      <c r="AB58">
        <v>4849.7</v>
      </c>
      <c r="AC58">
        <v>3.5263036985988538E-3</v>
      </c>
      <c r="AD58">
        <v>3.7004818753076041E-2</v>
      </c>
      <c r="AE58">
        <v>3.5263036985988538E-3</v>
      </c>
      <c r="AF58">
        <v>0.11019034646949066</v>
      </c>
      <c r="AG58">
        <v>0.28477103614599586</v>
      </c>
      <c r="AH58">
        <v>0.11019034646949066</v>
      </c>
      <c r="AI58">
        <v>11.019034646949001</v>
      </c>
      <c r="AJ58">
        <v>187.58064516128999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0.28000000000000003</v>
      </c>
      <c r="AM58" t="s">
        <v>2950</v>
      </c>
      <c r="AN58">
        <v>16.27</v>
      </c>
      <c r="AO58" t="s">
        <v>2950</v>
      </c>
      <c r="AP58">
        <v>0.150192941755247</v>
      </c>
      <c r="AQ58">
        <f>(Table2[[#This Row],[Sharpe Ratio]]-AVERAGE(Table2[Sharpe Ratio]))/_xlfn.STDEV.P(Table2[Sharpe Ratio])</f>
        <v>1.0593265985954994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4.8362580094270076</v>
      </c>
      <c r="AS58">
        <f>_xlfn.RANK.AVG(Table2[[#This Row],[1Y Return vs Nifty Z-Score]],Table2[1Y Return vs Nifty Z-Score])</f>
        <v>72</v>
      </c>
      <c r="AT58">
        <f>_xlfn.RANK.AVG(Table2[[#This Row],[6M Return vs Nifty Z-Score]],Table2[6M Return vs Nifty Z-Score])</f>
        <v>92</v>
      </c>
      <c r="AU58">
        <f>_xlfn.RANK.AVG(Table2[[#This Row],[Sharpe Ratio Z-Score]],Table2[Sharpe Ratio Z-Score])</f>
        <v>117</v>
      </c>
      <c r="AV58">
        <f>(Table2[[#This Row],[Rank 1Y]]+Table2[[#This Row],[Rank 6M]]+Table2[[#This Row],[Rank Sharpe]])/3</f>
        <v>93.666666666666671</v>
      </c>
    </row>
    <row r="59" spans="1:48" x14ac:dyDescent="0.3">
      <c r="A59" t="s">
        <v>1147</v>
      </c>
      <c r="B59" t="s">
        <v>1148</v>
      </c>
      <c r="C59" t="s">
        <v>621</v>
      </c>
      <c r="D59" t="s">
        <v>485</v>
      </c>
      <c r="E59">
        <v>9417.3889116299997</v>
      </c>
      <c r="F59">
        <v>370.35</v>
      </c>
      <c r="G59">
        <v>156.79199166398999</v>
      </c>
      <c r="H59">
        <f>(Table2[[#This Row],[1Y Return vs Nifty]]-AVERAGE(Table2[1Y Return vs Nifty]))/_xlfn.STDEV.P(Table2[1Y Return vs Nifty])</f>
        <v>1.3263342413189485</v>
      </c>
      <c r="I59">
        <v>-6.8176312654773099</v>
      </c>
      <c r="J59">
        <f>(Table2[[#This Row],[1M Return vs Nifty]]-AVERAGE(Table2[1M Return vs Nifty]))/_xlfn.STDEV.P(Table2[1M Return vs Nifty])</f>
        <v>-0.88577519374832736</v>
      </c>
      <c r="K59">
        <v>40.843330256970098</v>
      </c>
      <c r="L59">
        <f>(Table2[[#This Row],[6M Return vs Nifty]]-AVERAGE(Table2[6M Return vs Nifty]))/_xlfn.STDEV.P(Table2[6M Return vs Nifty])</f>
        <v>0.79015969138648512</v>
      </c>
      <c r="M59">
        <v>-2.8218299710464598</v>
      </c>
      <c r="N59">
        <f>(Table2[[#This Row],[1W Return vs Nifty]]-AVERAGE(Table2[1W Return vs Nifty]))/_xlfn.STDEV.P(Table2[1W Return vs Nifty])</f>
        <v>-0.82433956680404807</v>
      </c>
      <c r="O59">
        <v>367.21</v>
      </c>
      <c r="P59">
        <v>348.87868287747301</v>
      </c>
      <c r="Q59">
        <v>275.75642571875898</v>
      </c>
      <c r="R59">
        <v>50.747818775933702</v>
      </c>
      <c r="S59">
        <v>8.5509653876529867E-3</v>
      </c>
      <c r="T59">
        <v>6.1543792086797611E-2</v>
      </c>
      <c r="U59">
        <v>0.3430330736071987</v>
      </c>
      <c r="V59">
        <v>1.1181040851826001</v>
      </c>
      <c r="W59">
        <v>365.5</v>
      </c>
      <c r="X59">
        <v>373.3</v>
      </c>
      <c r="Y59">
        <v>365</v>
      </c>
      <c r="Z59">
        <v>381.65</v>
      </c>
      <c r="AA59">
        <v>326.7</v>
      </c>
      <c r="AB59">
        <v>393.6</v>
      </c>
      <c r="AC59">
        <v>1.3269493844049407E-2</v>
      </c>
      <c r="AD59">
        <v>7.9654380990954454E-3</v>
      </c>
      <c r="AE59">
        <v>1.4657534246575343E-2</v>
      </c>
      <c r="AF59">
        <v>3.0511678142297605E-2</v>
      </c>
      <c r="AG59">
        <v>0.13360881542699743</v>
      </c>
      <c r="AH59">
        <v>6.2778452814904906E-2</v>
      </c>
      <c r="AI59">
        <v>6.2778452814904897</v>
      </c>
      <c r="AJ59">
        <v>197.1119133574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0.24</v>
      </c>
      <c r="AM59" t="s">
        <v>2950</v>
      </c>
      <c r="AN59">
        <v>5.78</v>
      </c>
      <c r="AO59" t="s">
        <v>2950</v>
      </c>
      <c r="AP59">
        <v>0.16810866442754899</v>
      </c>
      <c r="AQ59">
        <f>(Table2[[#This Row],[Sharpe Ratio]]-AVERAGE(Table2[Sharpe Ratio]))/_xlfn.STDEV.P(Table2[Sharpe Ratio])</f>
        <v>1.2603396745065241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1.6667188466595821</v>
      </c>
      <c r="AS59">
        <f>_xlfn.RANK.AVG(Table2[[#This Row],[1Y Return vs Nifty Z-Score]],Table2[1Y Return vs Nifty Z-Score])</f>
        <v>56</v>
      </c>
      <c r="AT59">
        <f>_xlfn.RANK.AVG(Table2[[#This Row],[6M Return vs Nifty Z-Score]],Table2[6M Return vs Nifty Z-Score])</f>
        <v>134</v>
      </c>
      <c r="AU59">
        <f>_xlfn.RANK.AVG(Table2[[#This Row],[Sharpe Ratio Z-Score]],Table2[Sharpe Ratio Z-Score])</f>
        <v>91</v>
      </c>
      <c r="AV59">
        <f>(Table2[[#This Row],[Rank 1Y]]+Table2[[#This Row],[Rank 6M]]+Table2[[#This Row],[Rank Sharpe]])/3</f>
        <v>93.666666666666671</v>
      </c>
    </row>
    <row r="60" spans="1:48" x14ac:dyDescent="0.3">
      <c r="A60" t="s">
        <v>1475</v>
      </c>
      <c r="B60" t="s">
        <v>1476</v>
      </c>
      <c r="C60" t="s">
        <v>2924</v>
      </c>
      <c r="D60" t="s">
        <v>1477</v>
      </c>
      <c r="E60">
        <v>5846.8330884199904</v>
      </c>
      <c r="F60">
        <v>1188.25</v>
      </c>
      <c r="G60">
        <v>122.177540984511</v>
      </c>
      <c r="H60">
        <f>(Table2[[#This Row],[1Y Return vs Nifty]]-AVERAGE(Table2[1Y Return vs Nifty]))/_xlfn.STDEV.P(Table2[1Y Return vs Nifty])</f>
        <v>0.9125349018045017</v>
      </c>
      <c r="I60">
        <v>16.5161396051103</v>
      </c>
      <c r="J60">
        <f>(Table2[[#This Row],[1M Return vs Nifty]]-AVERAGE(Table2[1M Return vs Nifty]))/_xlfn.STDEV.P(Table2[1M Return vs Nifty])</f>
        <v>1.1369666240158263</v>
      </c>
      <c r="K60">
        <v>85.352072763705905</v>
      </c>
      <c r="L60">
        <f>(Table2[[#This Row],[6M Return vs Nifty]]-AVERAGE(Table2[6M Return vs Nifty]))/_xlfn.STDEV.P(Table2[6M Return vs Nifty])</f>
        <v>2.1505015458741017</v>
      </c>
      <c r="M60">
        <v>4.9710219642720199</v>
      </c>
      <c r="N60">
        <f>(Table2[[#This Row],[1W Return vs Nifty]]-AVERAGE(Table2[1W Return vs Nifty]))/_xlfn.STDEV.P(Table2[1W Return vs Nifty])</f>
        <v>0.65068793052371932</v>
      </c>
      <c r="O60">
        <v>1078.42</v>
      </c>
      <c r="P60">
        <v>970.72922371398295</v>
      </c>
      <c r="Q60">
        <v>742.93138607981598</v>
      </c>
      <c r="R60">
        <v>44.560919934157901</v>
      </c>
      <c r="S60">
        <v>0.10184343762170567</v>
      </c>
      <c r="T60">
        <v>0.22407976495627557</v>
      </c>
      <c r="U60">
        <v>0.59940745843296717</v>
      </c>
      <c r="V60">
        <v>1.36649797057559</v>
      </c>
      <c r="W60">
        <v>1151.3</v>
      </c>
      <c r="X60">
        <v>1186.9000000000001</v>
      </c>
      <c r="Y60">
        <v>1107</v>
      </c>
      <c r="Z60">
        <v>1220</v>
      </c>
      <c r="AA60">
        <v>825</v>
      </c>
      <c r="AB60">
        <v>1220</v>
      </c>
      <c r="AC60">
        <v>3.2094154434118005E-2</v>
      </c>
      <c r="AD60">
        <v>-1.1361245529138975E-3</v>
      </c>
      <c r="AE60">
        <v>7.3396567299006232E-2</v>
      </c>
      <c r="AF60">
        <v>2.6719966337050316E-2</v>
      </c>
      <c r="AG60">
        <v>0.4403030303030302</v>
      </c>
      <c r="AH60">
        <v>2.6719966337050316E-2</v>
      </c>
      <c r="AI60">
        <v>2.6719966337050298</v>
      </c>
      <c r="AJ60">
        <v>172.878631300953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</v>
      </c>
      <c r="AM60">
        <v>0</v>
      </c>
      <c r="AN60">
        <v>29.39</v>
      </c>
      <c r="AO60" t="s">
        <v>2950</v>
      </c>
      <c r="AP60">
        <v>0.13358173590720601</v>
      </c>
      <c r="AQ60">
        <f>(Table2[[#This Row],[Sharpe Ratio]]-AVERAGE(Table2[Sharpe Ratio]))/_xlfn.STDEV.P(Table2[Sharpe Ratio])</f>
        <v>0.87295010442994836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5.7236411066480972</v>
      </c>
      <c r="AS60">
        <f>_xlfn.RANK.AVG(Table2[[#This Row],[1Y Return vs Nifty Z-Score]],Table2[1Y Return vs Nifty Z-Score])</f>
        <v>102</v>
      </c>
      <c r="AT60">
        <f>_xlfn.RANK.AVG(Table2[[#This Row],[6M Return vs Nifty Z-Score]],Table2[6M Return vs Nifty Z-Score])</f>
        <v>29</v>
      </c>
      <c r="AU60">
        <f>_xlfn.RANK.AVG(Table2[[#This Row],[Sharpe Ratio Z-Score]],Table2[Sharpe Ratio Z-Score])</f>
        <v>152</v>
      </c>
      <c r="AV60">
        <f>(Table2[[#This Row],[Rank 1Y]]+Table2[[#This Row],[Rank 6M]]+Table2[[#This Row],[Rank Sharpe]])/3</f>
        <v>94.333333333333329</v>
      </c>
    </row>
    <row r="61" spans="1:48" x14ac:dyDescent="0.3">
      <c r="A61" t="s">
        <v>107</v>
      </c>
      <c r="B61" t="s">
        <v>108</v>
      </c>
      <c r="C61" t="s">
        <v>2914</v>
      </c>
      <c r="D61" t="s">
        <v>109</v>
      </c>
      <c r="E61">
        <v>259373.06532415</v>
      </c>
      <c r="F61">
        <v>7436.3</v>
      </c>
      <c r="G61">
        <v>70.947322524117396</v>
      </c>
      <c r="H61">
        <f>(Table2[[#This Row],[1Y Return vs Nifty]]-AVERAGE(Table2[1Y Return vs Nifty]))/_xlfn.STDEV.P(Table2[1Y Return vs Nifty])</f>
        <v>0.30010193967578541</v>
      </c>
      <c r="I61">
        <v>-0.29336316717447802</v>
      </c>
      <c r="J61">
        <f>(Table2[[#This Row],[1M Return vs Nifty]]-AVERAGE(Table2[1M Return vs Nifty]))/_xlfn.STDEV.P(Table2[1M Return vs Nifty])</f>
        <v>-0.32020394570900806</v>
      </c>
      <c r="K61">
        <v>76.889222349213</v>
      </c>
      <c r="L61">
        <f>(Table2[[#This Row],[6M Return vs Nifty]]-AVERAGE(Table2[6M Return vs Nifty]))/_xlfn.STDEV.P(Table2[6M Return vs Nifty])</f>
        <v>1.8918474258355424</v>
      </c>
      <c r="M61">
        <v>1.1259690884639999</v>
      </c>
      <c r="N61">
        <f>(Table2[[#This Row],[1W Return vs Nifty]]-AVERAGE(Table2[1W Return vs Nifty]))/_xlfn.STDEV.P(Table2[1W Return vs Nifty])</f>
        <v>-7.7101942499737758E-2</v>
      </c>
      <c r="O61">
        <v>7163.4</v>
      </c>
      <c r="P61">
        <v>6606.4197383397895</v>
      </c>
      <c r="Q61">
        <v>5091.8606853309402</v>
      </c>
      <c r="R61">
        <v>73.636501012976197</v>
      </c>
      <c r="S61">
        <v>3.8096434653935418E-2</v>
      </c>
      <c r="T61">
        <v>0.12561724724271928</v>
      </c>
      <c r="U61">
        <v>0.46042880187651591</v>
      </c>
      <c r="V61">
        <v>1.0021762660571201</v>
      </c>
      <c r="W61">
        <v>7400.75</v>
      </c>
      <c r="X61">
        <v>7600</v>
      </c>
      <c r="Y61">
        <v>7400.75</v>
      </c>
      <c r="Z61">
        <v>7841</v>
      </c>
      <c r="AA61">
        <v>5819.2</v>
      </c>
      <c r="AB61">
        <v>7913.05</v>
      </c>
      <c r="AC61">
        <v>4.8035672060264822E-3</v>
      </c>
      <c r="AD61">
        <v>2.2013635813509458E-2</v>
      </c>
      <c r="AE61">
        <v>4.8035672060264822E-3</v>
      </c>
      <c r="AF61">
        <v>5.442222610706926E-2</v>
      </c>
      <c r="AG61">
        <v>0.27789043167445704</v>
      </c>
      <c r="AH61">
        <v>6.4111184325538195E-2</v>
      </c>
      <c r="AI61">
        <v>6.4111184325538098</v>
      </c>
      <c r="AJ61">
        <v>129.091189155884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0.28999999999999998</v>
      </c>
      <c r="AM61" t="s">
        <v>2950</v>
      </c>
      <c r="AN61">
        <v>16.7</v>
      </c>
      <c r="AO61" t="s">
        <v>2950</v>
      </c>
      <c r="AP61">
        <v>0.188650927811323</v>
      </c>
      <c r="AQ61">
        <f>(Table2[[#This Row],[Sharpe Ratio]]-AVERAGE(Table2[Sharpe Ratio]))/_xlfn.STDEV.P(Table2[Sharpe Ratio])</f>
        <v>1.4908223418527173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3.2854658191552994</v>
      </c>
      <c r="AS61">
        <f>_xlfn.RANK.AVG(Table2[[#This Row],[1Y Return vs Nifty Z-Score]],Table2[1Y Return vs Nifty Z-Score])</f>
        <v>198</v>
      </c>
      <c r="AT61">
        <f>_xlfn.RANK.AVG(Table2[[#This Row],[6M Return vs Nifty Z-Score]],Table2[6M Return vs Nifty Z-Score])</f>
        <v>36</v>
      </c>
      <c r="AU61">
        <f>_xlfn.RANK.AVG(Table2[[#This Row],[Sharpe Ratio Z-Score]],Table2[Sharpe Ratio Z-Score])</f>
        <v>54</v>
      </c>
      <c r="AV61">
        <f>(Table2[[#This Row],[Rank 1Y]]+Table2[[#This Row],[Rank 6M]]+Table2[[#This Row],[Rank Sharpe]])/3</f>
        <v>96</v>
      </c>
    </row>
    <row r="62" spans="1:48" x14ac:dyDescent="0.3">
      <c r="A62" t="s">
        <v>141</v>
      </c>
      <c r="B62" t="s">
        <v>142</v>
      </c>
      <c r="C62" t="s">
        <v>2914</v>
      </c>
      <c r="D62" t="s">
        <v>143</v>
      </c>
      <c r="E62">
        <v>178473.47159249999</v>
      </c>
      <c r="F62">
        <v>8399.4</v>
      </c>
      <c r="G62">
        <v>67.7332354654677</v>
      </c>
      <c r="H62">
        <f>(Table2[[#This Row],[1Y Return vs Nifty]]-AVERAGE(Table2[1Y Return vs Nifty]))/_xlfn.STDEV.P(Table2[1Y Return vs Nifty])</f>
        <v>0.26167905339841774</v>
      </c>
      <c r="I62">
        <v>-2.76451744436637</v>
      </c>
      <c r="J62">
        <f>(Table2[[#This Row],[1M Return vs Nifty]]-AVERAGE(Table2[1M Return vs Nifty]))/_xlfn.STDEV.P(Table2[1M Return vs Nifty])</f>
        <v>-0.53442166141150715</v>
      </c>
      <c r="K62">
        <v>68.734817440001905</v>
      </c>
      <c r="L62">
        <f>(Table2[[#This Row],[6M Return vs Nifty]]-AVERAGE(Table2[6M Return vs Nifty]))/_xlfn.STDEV.P(Table2[6M Return vs Nifty])</f>
        <v>1.6426204723946447</v>
      </c>
      <c r="M62">
        <v>0.35245154711869803</v>
      </c>
      <c r="N62">
        <f>(Table2[[#This Row],[1W Return vs Nifty]]-AVERAGE(Table2[1W Return vs Nifty]))/_xlfn.STDEV.P(Table2[1W Return vs Nifty])</f>
        <v>-0.22351299362964216</v>
      </c>
      <c r="O62">
        <v>8293.73</v>
      </c>
      <c r="P62">
        <v>7670.9228474872298</v>
      </c>
      <c r="Q62">
        <v>5886.0046921008698</v>
      </c>
      <c r="R62">
        <v>79.107035302979199</v>
      </c>
      <c r="S62">
        <v>1.2740950091213454E-2</v>
      </c>
      <c r="T62">
        <v>9.4966038245502427E-2</v>
      </c>
      <c r="U62">
        <v>0.42701211422276875</v>
      </c>
      <c r="V62">
        <v>0.99195049924090095</v>
      </c>
      <c r="W62">
        <v>8355</v>
      </c>
      <c r="X62">
        <v>8640.5</v>
      </c>
      <c r="Y62">
        <v>8355</v>
      </c>
      <c r="Z62">
        <v>9149.9500000000007</v>
      </c>
      <c r="AA62">
        <v>6982.4</v>
      </c>
      <c r="AB62">
        <v>9149.9500000000007</v>
      </c>
      <c r="AC62">
        <v>5.3141831238778803E-3</v>
      </c>
      <c r="AD62">
        <v>2.870443126890021E-2</v>
      </c>
      <c r="AE62">
        <v>5.3141831238778803E-3</v>
      </c>
      <c r="AF62">
        <v>8.9357573159987824E-2</v>
      </c>
      <c r="AG62">
        <v>0.20293881759853338</v>
      </c>
      <c r="AH62">
        <v>8.9357573159987824E-2</v>
      </c>
      <c r="AI62">
        <v>8.9357573159987798</v>
      </c>
      <c r="AJ62">
        <v>118.16623376623301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0.22</v>
      </c>
      <c r="AM62" t="s">
        <v>2950</v>
      </c>
      <c r="AN62">
        <v>9.56</v>
      </c>
      <c r="AO62" t="s">
        <v>2950</v>
      </c>
      <c r="AP62">
        <v>0.20936528500299101</v>
      </c>
      <c r="AQ62">
        <f>(Table2[[#This Row],[Sharpe Ratio]]-AVERAGE(Table2[Sharpe Ratio]))/_xlfn.STDEV.P(Table2[Sharpe Ratio])</f>
        <v>1.7232358889240971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2.8696007596760102</v>
      </c>
      <c r="AS62">
        <f>_xlfn.RANK.AVG(Table2[[#This Row],[1Y Return vs Nifty Z-Score]],Table2[1Y Return vs Nifty Z-Score])</f>
        <v>209</v>
      </c>
      <c r="AT62">
        <f>_xlfn.RANK.AVG(Table2[[#This Row],[6M Return vs Nifty Z-Score]],Table2[6M Return vs Nifty Z-Score])</f>
        <v>47</v>
      </c>
      <c r="AU62">
        <f>_xlfn.RANK.AVG(Table2[[#This Row],[Sharpe Ratio Z-Score]],Table2[Sharpe Ratio Z-Score])</f>
        <v>33</v>
      </c>
      <c r="AV62">
        <f>(Table2[[#This Row],[Rank 1Y]]+Table2[[#This Row],[Rank 6M]]+Table2[[#This Row],[Rank Sharpe]])/3</f>
        <v>96.333333333333329</v>
      </c>
    </row>
    <row r="63" spans="1:48" hidden="1" x14ac:dyDescent="0.3">
      <c r="A63" t="s">
        <v>601</v>
      </c>
      <c r="B63" t="s">
        <v>602</v>
      </c>
      <c r="C63" t="s">
        <v>2916</v>
      </c>
      <c r="D63" t="s">
        <v>296</v>
      </c>
      <c r="E63">
        <v>29514.062569490001</v>
      </c>
      <c r="F63">
        <v>445.95</v>
      </c>
      <c r="G63">
        <v>84.442748977419399</v>
      </c>
      <c r="H63">
        <f>(Table2[[#This Row],[1Y Return vs Nifty]]-AVERAGE(Table2[1Y Return vs Nifty]))/_xlfn.STDEV.P(Table2[1Y Return vs Nifty])</f>
        <v>0.46143336176167282</v>
      </c>
      <c r="I63">
        <v>-9.8934229443260904</v>
      </c>
      <c r="J63">
        <f>(Table2[[#This Row],[1M Return vs Nifty]]-AVERAGE(Table2[1M Return vs Nifty]))/_xlfn.STDEV.P(Table2[1M Return vs Nifty])</f>
        <v>-1.1524072990365783</v>
      </c>
      <c r="K63">
        <v>79.441385706751902</v>
      </c>
      <c r="L63">
        <f>(Table2[[#This Row],[6M Return vs Nifty]]-AVERAGE(Table2[6M Return vs Nifty]))/_xlfn.STDEV.P(Table2[6M Return vs Nifty])</f>
        <v>1.9698504077042034</v>
      </c>
      <c r="M63">
        <v>5.3342422586562597</v>
      </c>
      <c r="N63">
        <f>(Table2[[#This Row],[1W Return vs Nifty]]-AVERAGE(Table2[1W Return vs Nifty]))/_xlfn.STDEV.P(Table2[1W Return vs Nifty])</f>
        <v>0.71943810391994267</v>
      </c>
      <c r="O63">
        <v>442.32</v>
      </c>
      <c r="P63">
        <v>443.78644768554398</v>
      </c>
      <c r="Q63">
        <v>361.30436785863498</v>
      </c>
      <c r="R63">
        <v>39.255875302577202</v>
      </c>
      <c r="S63">
        <v>8.2067281606077458E-3</v>
      </c>
      <c r="T63">
        <v>4.8752104210019187E-3</v>
      </c>
      <c r="U63">
        <v>0.23427790990471431</v>
      </c>
      <c r="V63">
        <v>1.0715051343058499</v>
      </c>
      <c r="W63">
        <v>442</v>
      </c>
      <c r="X63">
        <v>460.7</v>
      </c>
      <c r="Y63">
        <v>438.5</v>
      </c>
      <c r="Z63">
        <v>460.7</v>
      </c>
      <c r="AA63">
        <v>377.35</v>
      </c>
      <c r="AB63">
        <v>460.7</v>
      </c>
      <c r="AC63">
        <v>8.9366515837103755E-3</v>
      </c>
      <c r="AD63">
        <v>3.3075456889785748E-2</v>
      </c>
      <c r="AE63">
        <v>1.698973774230339E-2</v>
      </c>
      <c r="AF63">
        <v>3.3075456889785748E-2</v>
      </c>
      <c r="AG63">
        <v>0.1817940903670332</v>
      </c>
      <c r="AH63">
        <v>3.3075456889785748E-2</v>
      </c>
      <c r="AI63">
        <v>12.613521695257299</v>
      </c>
      <c r="AJ63">
        <v>119.35563207083101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-0.12</v>
      </c>
      <c r="AM63" t="s">
        <v>2949</v>
      </c>
      <c r="AN63">
        <v>9.18</v>
      </c>
      <c r="AO63" t="s">
        <v>2950</v>
      </c>
      <c r="AP63">
        <v>0.16513832136544701</v>
      </c>
      <c r="AQ63">
        <f>(Table2[[#This Row],[Sharpe Ratio]]-AVERAGE(Table2[Sharpe Ratio]))/_xlfn.STDEV.P(Table2[Sharpe Ratio])</f>
        <v>1.2270126462674018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160</v>
      </c>
      <c r="AT63">
        <f>_xlfn.RANK.AVG(Table2[[#This Row],[6M Return vs Nifty Z-Score]],Table2[6M Return vs Nifty Z-Score])</f>
        <v>35</v>
      </c>
      <c r="AU63">
        <f>_xlfn.RANK.AVG(Table2[[#This Row],[Sharpe Ratio Z-Score]],Table2[Sharpe Ratio Z-Score])</f>
        <v>94</v>
      </c>
      <c r="AV63">
        <f>(Table2[[#This Row],[Rank 1Y]]+Table2[[#This Row],[Rank 6M]]+Table2[[#This Row],[Rank Sharpe]])/3</f>
        <v>96.333333333333329</v>
      </c>
    </row>
    <row r="64" spans="1:48" x14ac:dyDescent="0.3">
      <c r="A64" t="s">
        <v>957</v>
      </c>
      <c r="B64" t="s">
        <v>958</v>
      </c>
      <c r="C64" t="s">
        <v>2919</v>
      </c>
      <c r="D64" t="s">
        <v>137</v>
      </c>
      <c r="E64">
        <v>13007.233697885</v>
      </c>
      <c r="F64">
        <v>440.7</v>
      </c>
      <c r="G64">
        <v>138.005107219851</v>
      </c>
      <c r="H64">
        <f>(Table2[[#This Row],[1Y Return vs Nifty]]-AVERAGE(Table2[1Y Return vs Nifty]))/_xlfn.STDEV.P(Table2[1Y Return vs Nifty])</f>
        <v>1.1017459488019239</v>
      </c>
      <c r="I64">
        <v>9.1528407323676699</v>
      </c>
      <c r="J64">
        <f>(Table2[[#This Row],[1M Return vs Nifty]]-AVERAGE(Table2[1M Return vs Nifty]))/_xlfn.STDEV.P(Table2[1M Return vs Nifty])</f>
        <v>0.49866205553451692</v>
      </c>
      <c r="K64">
        <v>35.191091410030999</v>
      </c>
      <c r="L64">
        <f>(Table2[[#This Row],[6M Return vs Nifty]]-AVERAGE(Table2[6M Return vs Nifty]))/_xlfn.STDEV.P(Table2[6M Return vs Nifty])</f>
        <v>0.61740762871276533</v>
      </c>
      <c r="M64">
        <v>5.8246183287630204</v>
      </c>
      <c r="N64">
        <f>(Table2[[#This Row],[1W Return vs Nifty]]-AVERAGE(Table2[1W Return vs Nifty]))/_xlfn.STDEV.P(Table2[1W Return vs Nifty])</f>
        <v>0.81225626515829552</v>
      </c>
      <c r="O64">
        <v>407.46</v>
      </c>
      <c r="P64">
        <v>381.56554995501699</v>
      </c>
      <c r="Q64">
        <v>311.042479163091</v>
      </c>
      <c r="R64">
        <v>56.632061443542497</v>
      </c>
      <c r="S64">
        <v>8.157855985863649E-2</v>
      </c>
      <c r="T64">
        <v>0.15497848286344085</v>
      </c>
      <c r="U64">
        <v>0.41684827482655451</v>
      </c>
      <c r="V64">
        <v>0.90904744556435602</v>
      </c>
      <c r="W64">
        <v>436.85</v>
      </c>
      <c r="X64">
        <v>447</v>
      </c>
      <c r="Y64">
        <v>428.75</v>
      </c>
      <c r="Z64">
        <v>453</v>
      </c>
      <c r="AA64">
        <v>319.14999999999998</v>
      </c>
      <c r="AB64">
        <v>453</v>
      </c>
      <c r="AC64">
        <v>8.8130937392696396E-3</v>
      </c>
      <c r="AD64">
        <v>1.4295439074200056E-2</v>
      </c>
      <c r="AE64">
        <v>2.7871720116618093E-2</v>
      </c>
      <c r="AF64">
        <v>2.7910142954390871E-2</v>
      </c>
      <c r="AG64">
        <v>0.38085539714867633</v>
      </c>
      <c r="AH64">
        <v>2.7910142954390871E-2</v>
      </c>
      <c r="AI64">
        <v>2.79101429543908</v>
      </c>
      <c r="AJ64">
        <v>170.86662569145599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0.13</v>
      </c>
      <c r="AM64" t="s">
        <v>2950</v>
      </c>
      <c r="AN64">
        <v>31.53</v>
      </c>
      <c r="AO64" t="s">
        <v>2950</v>
      </c>
      <c r="AP64">
        <v>0.19182012234187401</v>
      </c>
      <c r="AQ64">
        <f>(Table2[[#This Row],[Sharpe Ratio]]-AVERAGE(Table2[Sharpe Ratio]))/_xlfn.STDEV.P(Table2[Sharpe Ratio])</f>
        <v>1.5263804687783671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4.5564523669858694</v>
      </c>
      <c r="AS64">
        <f>_xlfn.RANK.AVG(Table2[[#This Row],[1Y Return vs Nifty Z-Score]],Table2[1Y Return vs Nifty Z-Score])</f>
        <v>80</v>
      </c>
      <c r="AT64">
        <f>_xlfn.RANK.AVG(Table2[[#This Row],[6M Return vs Nifty Z-Score]],Table2[6M Return vs Nifty Z-Score])</f>
        <v>165</v>
      </c>
      <c r="AU64">
        <f>_xlfn.RANK.AVG(Table2[[#This Row],[Sharpe Ratio Z-Score]],Table2[Sharpe Ratio Z-Score])</f>
        <v>47</v>
      </c>
      <c r="AV64">
        <f>(Table2[[#This Row],[Rank 1Y]]+Table2[[#This Row],[Rank 6M]]+Table2[[#This Row],[Rank Sharpe]])/3</f>
        <v>97.333333333333329</v>
      </c>
    </row>
    <row r="65" spans="1:48" x14ac:dyDescent="0.3">
      <c r="A65" t="s">
        <v>966</v>
      </c>
      <c r="B65" t="s">
        <v>967</v>
      </c>
      <c r="C65" t="s">
        <v>2914</v>
      </c>
      <c r="D65" t="s">
        <v>143</v>
      </c>
      <c r="E65">
        <v>12856.99398935</v>
      </c>
      <c r="F65">
        <v>1308.3499999999999</v>
      </c>
      <c r="G65">
        <v>105.289303880346</v>
      </c>
      <c r="H65">
        <f>(Table2[[#This Row],[1Y Return vs Nifty]]-AVERAGE(Table2[1Y Return vs Nifty]))/_xlfn.STDEV.P(Table2[1Y Return vs Nifty])</f>
        <v>0.71064403766867856</v>
      </c>
      <c r="I65">
        <v>7.9267277826505804</v>
      </c>
      <c r="J65">
        <f>(Table2[[#This Row],[1M Return vs Nifty]]-AVERAGE(Table2[1M Return vs Nifty]))/_xlfn.STDEV.P(Table2[1M Return vs Nifty])</f>
        <v>0.39237362275397947</v>
      </c>
      <c r="K65">
        <v>36.446741374033301</v>
      </c>
      <c r="L65">
        <f>(Table2[[#This Row],[6M Return vs Nifty]]-AVERAGE(Table2[6M Return vs Nifty]))/_xlfn.STDEV.P(Table2[6M Return vs Nifty])</f>
        <v>0.65578465543644093</v>
      </c>
      <c r="M65">
        <v>-1.5149216493311599</v>
      </c>
      <c r="N65">
        <f>(Table2[[#This Row],[1W Return vs Nifty]]-AVERAGE(Table2[1W Return vs Nifty]))/_xlfn.STDEV.P(Table2[1W Return vs Nifty])</f>
        <v>-0.57696854949011911</v>
      </c>
      <c r="O65">
        <v>1209.45</v>
      </c>
      <c r="P65">
        <v>1134.5154737385401</v>
      </c>
      <c r="Q65">
        <v>963.94813079227004</v>
      </c>
      <c r="R65">
        <v>65.758786502833999</v>
      </c>
      <c r="S65">
        <v>8.1772706602174505E-2</v>
      </c>
      <c r="T65">
        <v>0.15322358335812503</v>
      </c>
      <c r="U65">
        <v>0.35728257382963702</v>
      </c>
      <c r="V65">
        <v>2.4218786534688799</v>
      </c>
      <c r="W65">
        <v>1292.7</v>
      </c>
      <c r="X65">
        <v>1321.9</v>
      </c>
      <c r="Y65">
        <v>1270</v>
      </c>
      <c r="Z65">
        <v>1334.85</v>
      </c>
      <c r="AA65">
        <v>954</v>
      </c>
      <c r="AB65">
        <v>1355.5</v>
      </c>
      <c r="AC65">
        <v>1.2106443877156314E-2</v>
      </c>
      <c r="AD65">
        <v>1.0356555967440118E-2</v>
      </c>
      <c r="AE65">
        <v>3.019685039370068E-2</v>
      </c>
      <c r="AF65">
        <v>2.0254519050712627E-2</v>
      </c>
      <c r="AG65">
        <v>0.37143605870020946</v>
      </c>
      <c r="AH65">
        <v>3.6037757480796406E-2</v>
      </c>
      <c r="AI65">
        <v>3.6037757480796402</v>
      </c>
      <c r="AJ65">
        <v>140.50551470588201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0.27</v>
      </c>
      <c r="AM65" t="s">
        <v>2950</v>
      </c>
      <c r="AN65">
        <v>26.98</v>
      </c>
      <c r="AO65" t="s">
        <v>2950</v>
      </c>
      <c r="AP65">
        <v>0.229690903390179</v>
      </c>
      <c r="AQ65">
        <f>(Table2[[#This Row],[Sharpe Ratio]]-AVERAGE(Table2[Sharpe Ratio]))/_xlfn.STDEV.P(Table2[Sharpe Ratio])</f>
        <v>1.9512878155214497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3.1331215818904297</v>
      </c>
      <c r="AS65">
        <f>_xlfn.RANK.AVG(Table2[[#This Row],[1Y Return vs Nifty Z-Score]],Table2[1Y Return vs Nifty Z-Score])</f>
        <v>119</v>
      </c>
      <c r="AT65">
        <f>_xlfn.RANK.AVG(Table2[[#This Row],[6M Return vs Nifty Z-Score]],Table2[6M Return vs Nifty Z-Score])</f>
        <v>154</v>
      </c>
      <c r="AU65">
        <f>_xlfn.RANK.AVG(Table2[[#This Row],[Sharpe Ratio Z-Score]],Table2[Sharpe Ratio Z-Score])</f>
        <v>19</v>
      </c>
      <c r="AV65">
        <f>(Table2[[#This Row],[Rank 1Y]]+Table2[[#This Row],[Rank 6M]]+Table2[[#This Row],[Rank Sharpe]])/3</f>
        <v>97.333333333333329</v>
      </c>
    </row>
    <row r="66" spans="1:48" x14ac:dyDescent="0.3">
      <c r="A66" t="s">
        <v>377</v>
      </c>
      <c r="B66" t="s">
        <v>378</v>
      </c>
      <c r="C66" t="s">
        <v>2911</v>
      </c>
      <c r="D66" t="s">
        <v>129</v>
      </c>
      <c r="E66">
        <v>58076.84149164</v>
      </c>
      <c r="F66">
        <v>791.1</v>
      </c>
      <c r="G66">
        <v>112.617982582366</v>
      </c>
      <c r="H66">
        <f>(Table2[[#This Row],[1Y Return vs Nifty]]-AVERAGE(Table2[1Y Return vs Nifty]))/_xlfn.STDEV.P(Table2[1Y Return vs Nifty])</f>
        <v>0.79825491540556925</v>
      </c>
      <c r="I66">
        <v>10.8776561646134</v>
      </c>
      <c r="J66">
        <f>(Table2[[#This Row],[1M Return vs Nifty]]-AVERAGE(Table2[1M Return vs Nifty]))/_xlfn.STDEV.P(Table2[1M Return vs Nifty])</f>
        <v>0.64818166477719286</v>
      </c>
      <c r="K66">
        <v>36.204663818864397</v>
      </c>
      <c r="L66">
        <f>(Table2[[#This Row],[6M Return vs Nifty]]-AVERAGE(Table2[6M Return vs Nifty]))/_xlfn.STDEV.P(Table2[6M Return vs Nifty])</f>
        <v>0.64838592404612005</v>
      </c>
      <c r="M66">
        <v>-1.3909042402624601</v>
      </c>
      <c r="N66">
        <f>(Table2[[#This Row],[1W Return vs Nifty]]-AVERAGE(Table2[1W Return vs Nifty]))/_xlfn.STDEV.P(Table2[1W Return vs Nifty])</f>
        <v>-0.55349459027184966</v>
      </c>
      <c r="O66">
        <v>780.09</v>
      </c>
      <c r="P66">
        <v>740.98159016971601</v>
      </c>
      <c r="Q66">
        <v>608.77919295860397</v>
      </c>
      <c r="R66">
        <v>52.001349226292398</v>
      </c>
      <c r="S66">
        <v>1.4113756105064823E-2</v>
      </c>
      <c r="T66">
        <v>6.7637861041601299E-2</v>
      </c>
      <c r="U66">
        <v>0.29948593701985082</v>
      </c>
      <c r="V66">
        <v>0.45966579712420103</v>
      </c>
      <c r="W66">
        <v>781</v>
      </c>
      <c r="X66">
        <v>810.7</v>
      </c>
      <c r="Y66">
        <v>781</v>
      </c>
      <c r="Z66">
        <v>830.45</v>
      </c>
      <c r="AA66">
        <v>731.4</v>
      </c>
      <c r="AB66">
        <v>841</v>
      </c>
      <c r="AC66">
        <v>1.2932138284250883E-2</v>
      </c>
      <c r="AD66">
        <v>2.4775628871192001E-2</v>
      </c>
      <c r="AE66">
        <v>1.2932138284250883E-2</v>
      </c>
      <c r="AF66">
        <v>4.9740867147010537E-2</v>
      </c>
      <c r="AG66">
        <v>8.1624282198523357E-2</v>
      </c>
      <c r="AH66">
        <v>6.3076728605738763E-2</v>
      </c>
      <c r="AI66">
        <v>6.3076728605738701</v>
      </c>
      <c r="AJ66">
        <v>149.51900331178001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-0.06</v>
      </c>
      <c r="AM66" t="s">
        <v>2949</v>
      </c>
      <c r="AN66">
        <v>4.28</v>
      </c>
      <c r="AO66" t="s">
        <v>2950</v>
      </c>
      <c r="AP66">
        <v>0.21281608264541199</v>
      </c>
      <c r="AQ66">
        <f>(Table2[[#This Row],[Sharpe Ratio]]-AVERAGE(Table2[Sharpe Ratio]))/_xlfn.STDEV.P(Table2[Sharpe Ratio])</f>
        <v>1.7619535818208485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3.3032814957778811</v>
      </c>
      <c r="AS66">
        <f>_xlfn.RANK.AVG(Table2[[#This Row],[1Y Return vs Nifty Z-Score]],Table2[1Y Return vs Nifty Z-Score])</f>
        <v>110</v>
      </c>
      <c r="AT66">
        <f>_xlfn.RANK.AVG(Table2[[#This Row],[6M Return vs Nifty Z-Score]],Table2[6M Return vs Nifty Z-Score])</f>
        <v>155</v>
      </c>
      <c r="AU66">
        <f>_xlfn.RANK.AVG(Table2[[#This Row],[Sharpe Ratio Z-Score]],Table2[Sharpe Ratio Z-Score])</f>
        <v>29</v>
      </c>
      <c r="AV66">
        <f>(Table2[[#This Row],[Rank 1Y]]+Table2[[#This Row],[Rank 6M]]+Table2[[#This Row],[Rank Sharpe]])/3</f>
        <v>98</v>
      </c>
    </row>
    <row r="67" spans="1:48" x14ac:dyDescent="0.3">
      <c r="A67" t="s">
        <v>492</v>
      </c>
      <c r="B67" t="s">
        <v>493</v>
      </c>
      <c r="C67" t="s">
        <v>2914</v>
      </c>
      <c r="D67" t="s">
        <v>494</v>
      </c>
      <c r="E67">
        <v>38662.590489529997</v>
      </c>
      <c r="F67">
        <v>4556.45</v>
      </c>
      <c r="G67">
        <v>78.738570905353299</v>
      </c>
      <c r="H67">
        <f>(Table2[[#This Row],[1Y Return vs Nifty]]-AVERAGE(Table2[1Y Return vs Nifty]))/_xlfn.STDEV.P(Table2[1Y Return vs Nifty])</f>
        <v>0.39324261852121795</v>
      </c>
      <c r="I67">
        <v>1.0723652970519599</v>
      </c>
      <c r="J67">
        <f>(Table2[[#This Row],[1M Return vs Nifty]]-AVERAGE(Table2[1M Return vs Nifty]))/_xlfn.STDEV.P(Table2[1M Return vs Nifty])</f>
        <v>-0.20181261960818467</v>
      </c>
      <c r="K67">
        <v>43.379988102414501</v>
      </c>
      <c r="L67">
        <f>(Table2[[#This Row],[6M Return vs Nifty]]-AVERAGE(Table2[6M Return vs Nifty]))/_xlfn.STDEV.P(Table2[6M Return vs Nifty])</f>
        <v>0.86768877091844854</v>
      </c>
      <c r="M67">
        <v>-7.2419938313116896</v>
      </c>
      <c r="N67">
        <f>(Table2[[#This Row],[1W Return vs Nifty]]-AVERAGE(Table2[1W Return vs Nifty]))/_xlfn.STDEV.P(Table2[1W Return vs Nifty])</f>
        <v>-1.6609861874124259</v>
      </c>
      <c r="O67">
        <v>4397.32</v>
      </c>
      <c r="P67">
        <v>4125.9455827372703</v>
      </c>
      <c r="Q67">
        <v>3358.70356616975</v>
      </c>
      <c r="R67">
        <v>68.732265119099296</v>
      </c>
      <c r="S67">
        <v>3.6187950842786032E-2</v>
      </c>
      <c r="T67">
        <v>0.1043407889488257</v>
      </c>
      <c r="U67">
        <v>0.35660974844414572</v>
      </c>
      <c r="V67">
        <v>1.4417303682882101</v>
      </c>
      <c r="W67">
        <v>4392.3</v>
      </c>
      <c r="X67">
        <v>4580</v>
      </c>
      <c r="Y67">
        <v>4301.05</v>
      </c>
      <c r="Z67">
        <v>4844.95</v>
      </c>
      <c r="AA67">
        <v>3375.6</v>
      </c>
      <c r="AB67">
        <v>5039.7</v>
      </c>
      <c r="AC67">
        <v>3.7372219566058629E-2</v>
      </c>
      <c r="AD67">
        <v>5.168497404777872E-3</v>
      </c>
      <c r="AE67">
        <v>5.9380848862486957E-2</v>
      </c>
      <c r="AF67">
        <v>6.3316836572331558E-2</v>
      </c>
      <c r="AG67">
        <v>0.34981929138523515</v>
      </c>
      <c r="AH67">
        <v>0.10605844462245817</v>
      </c>
      <c r="AI67">
        <v>10.6058444622458</v>
      </c>
      <c r="AJ67">
        <v>105.05152783403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</v>
      </c>
      <c r="AM67" t="s">
        <v>2950</v>
      </c>
      <c r="AN67">
        <v>11.98</v>
      </c>
      <c r="AO67" t="s">
        <v>2950</v>
      </c>
      <c r="AP67">
        <v>0.26312499280419999</v>
      </c>
      <c r="AQ67">
        <f>(Table2[[#This Row],[Sharpe Ratio]]-AVERAGE(Table2[Sharpe Ratio]))/_xlfn.STDEV.P(Table2[Sharpe Ratio])</f>
        <v>2.3264158121044116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1.7245483945234676</v>
      </c>
      <c r="AS67">
        <f>_xlfn.RANK.AVG(Table2[[#This Row],[1Y Return vs Nifty Z-Score]],Table2[1Y Return vs Nifty Z-Score])</f>
        <v>171</v>
      </c>
      <c r="AT67">
        <f>_xlfn.RANK.AVG(Table2[[#This Row],[6M Return vs Nifty Z-Score]],Table2[6M Return vs Nifty Z-Score])</f>
        <v>115</v>
      </c>
      <c r="AU67">
        <f>_xlfn.RANK.AVG(Table2[[#This Row],[Sharpe Ratio Z-Score]],Table2[Sharpe Ratio Z-Score])</f>
        <v>8</v>
      </c>
      <c r="AV67">
        <f>(Table2[[#This Row],[Rank 1Y]]+Table2[[#This Row],[Rank 6M]]+Table2[[#This Row],[Rank Sharpe]])/3</f>
        <v>98</v>
      </c>
    </row>
    <row r="68" spans="1:48" x14ac:dyDescent="0.3">
      <c r="A68" t="s">
        <v>345</v>
      </c>
      <c r="B68" t="s">
        <v>346</v>
      </c>
      <c r="C68" t="s">
        <v>2912</v>
      </c>
      <c r="D68" t="s">
        <v>98</v>
      </c>
      <c r="E68">
        <v>67315.186767039995</v>
      </c>
      <c r="F68">
        <v>1596.1</v>
      </c>
      <c r="G68">
        <v>116.911575920339</v>
      </c>
      <c r="H68">
        <f>(Table2[[#This Row],[1Y Return vs Nifty]]-AVERAGE(Table2[1Y Return vs Nifty]))/_xlfn.STDEV.P(Table2[1Y Return vs Nifty])</f>
        <v>0.84958278721981595</v>
      </c>
      <c r="I68">
        <v>11.626219427159899</v>
      </c>
      <c r="J68">
        <f>(Table2[[#This Row],[1M Return vs Nifty]]-AVERAGE(Table2[1M Return vs Nifty]))/_xlfn.STDEV.P(Table2[1M Return vs Nifty])</f>
        <v>0.7130726000140416</v>
      </c>
      <c r="K68">
        <v>65.156743965326498</v>
      </c>
      <c r="L68">
        <f>(Table2[[#This Row],[6M Return vs Nifty]]-AVERAGE(Table2[6M Return vs Nifty]))/_xlfn.STDEV.P(Table2[6M Return vs Nifty])</f>
        <v>1.5332621119490251</v>
      </c>
      <c r="M68">
        <v>-0.65620985869069803</v>
      </c>
      <c r="N68">
        <f>(Table2[[#This Row],[1W Return vs Nifty]]-AVERAGE(Table2[1W Return vs Nifty]))/_xlfn.STDEV.P(Table2[1W Return vs Nifty])</f>
        <v>-0.41443196930261411</v>
      </c>
      <c r="O68">
        <v>1520.38</v>
      </c>
      <c r="P68">
        <v>1448.7961625916901</v>
      </c>
      <c r="Q68">
        <v>1144.78827127982</v>
      </c>
      <c r="R68">
        <v>51.353283609414802</v>
      </c>
      <c r="S68">
        <v>4.9803338639024419E-2</v>
      </c>
      <c r="T68">
        <v>0.10167326585460046</v>
      </c>
      <c r="U68">
        <v>0.39423161473836066</v>
      </c>
      <c r="V68">
        <v>0.259421246913772</v>
      </c>
      <c r="W68">
        <v>1477</v>
      </c>
      <c r="X68">
        <v>1610</v>
      </c>
      <c r="Y68">
        <v>1477</v>
      </c>
      <c r="Z68">
        <v>1613.8</v>
      </c>
      <c r="AA68">
        <v>1295.0999999999999</v>
      </c>
      <c r="AB68">
        <v>1633.1</v>
      </c>
      <c r="AC68">
        <v>8.0636425186188188E-2</v>
      </c>
      <c r="AD68">
        <v>8.7087275233381778E-3</v>
      </c>
      <c r="AE68">
        <v>8.0636425186188188E-2</v>
      </c>
      <c r="AF68">
        <v>1.1089530731157149E-2</v>
      </c>
      <c r="AG68">
        <v>0.23241448536792531</v>
      </c>
      <c r="AH68">
        <v>2.3181504918238227E-2</v>
      </c>
      <c r="AI68">
        <v>2.31815049182382</v>
      </c>
      <c r="AJ68">
        <v>171.39942186702899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0.03</v>
      </c>
      <c r="AM68" t="s">
        <v>2950</v>
      </c>
      <c r="AN68">
        <v>7.48</v>
      </c>
      <c r="AO68" t="s">
        <v>2950</v>
      </c>
      <c r="AP68">
        <v>0.14161749677785301</v>
      </c>
      <c r="AQ68">
        <f>(Table2[[#This Row],[Sharpe Ratio]]-AVERAGE(Table2[Sharpe Ratio]))/_xlfn.STDEV.P(Table2[Sharpe Ratio])</f>
        <v>0.96311074374323036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3.6445962736234985</v>
      </c>
      <c r="AS68">
        <f>_xlfn.RANK.AVG(Table2[[#This Row],[1Y Return vs Nifty Z-Score]],Table2[1Y Return vs Nifty Z-Score])</f>
        <v>106</v>
      </c>
      <c r="AT68">
        <f>_xlfn.RANK.AVG(Table2[[#This Row],[6M Return vs Nifty Z-Score]],Table2[6M Return vs Nifty Z-Score])</f>
        <v>55</v>
      </c>
      <c r="AU68">
        <f>_xlfn.RANK.AVG(Table2[[#This Row],[Sharpe Ratio Z-Score]],Table2[Sharpe Ratio Z-Score])</f>
        <v>135</v>
      </c>
      <c r="AV68">
        <f>(Table2[[#This Row],[Rank 1Y]]+Table2[[#This Row],[Rank 6M]]+Table2[[#This Row],[Rank Sharpe]])/3</f>
        <v>98.666666666666671</v>
      </c>
    </row>
    <row r="69" spans="1:48" x14ac:dyDescent="0.3">
      <c r="A69" t="s">
        <v>1443</v>
      </c>
      <c r="B69" t="s">
        <v>1444</v>
      </c>
      <c r="C69" t="s">
        <v>2914</v>
      </c>
      <c r="D69" t="s">
        <v>335</v>
      </c>
      <c r="E69">
        <v>6127.0847819999999</v>
      </c>
      <c r="F69">
        <v>337.3</v>
      </c>
      <c r="G69">
        <v>156.571519228033</v>
      </c>
      <c r="H69">
        <f>(Table2[[#This Row],[1Y Return vs Nifty]]-AVERAGE(Table2[1Y Return vs Nifty]))/_xlfn.STDEV.P(Table2[1Y Return vs Nifty])</f>
        <v>1.3236985979217752</v>
      </c>
      <c r="I69">
        <v>-0.598671067122023</v>
      </c>
      <c r="J69">
        <f>(Table2[[#This Row],[1M Return vs Nifty]]-AVERAGE(Table2[1M Return vs Nifty]))/_xlfn.STDEV.P(Table2[1M Return vs Nifty])</f>
        <v>-0.3466702661311431</v>
      </c>
      <c r="K69">
        <v>83.954202136865405</v>
      </c>
      <c r="L69">
        <f>(Table2[[#This Row],[6M Return vs Nifty]]-AVERAGE(Table2[6M Return vs Nifty]))/_xlfn.STDEV.P(Table2[6M Return vs Nifty])</f>
        <v>2.1077777614274349</v>
      </c>
      <c r="M69">
        <v>-3.6415450259545401</v>
      </c>
      <c r="N69">
        <f>(Table2[[#This Row],[1W Return vs Nifty]]-AVERAGE(Table2[1W Return vs Nifty]))/_xlfn.STDEV.P(Table2[1W Return vs Nifty])</f>
        <v>-0.97949486245173123</v>
      </c>
      <c r="O69">
        <v>292.07</v>
      </c>
      <c r="P69">
        <v>275.363280613163</v>
      </c>
      <c r="Q69">
        <v>215.57672864921699</v>
      </c>
      <c r="R69">
        <v>38.400705073785403</v>
      </c>
      <c r="S69">
        <v>0.15486013626870276</v>
      </c>
      <c r="T69">
        <v>0.22492730057878418</v>
      </c>
      <c r="U69">
        <v>0.56464012657344465</v>
      </c>
      <c r="V69">
        <v>1.7064711234016801</v>
      </c>
      <c r="W69">
        <v>318.60000000000002</v>
      </c>
      <c r="X69">
        <v>352.25</v>
      </c>
      <c r="Y69">
        <v>292.25</v>
      </c>
      <c r="Z69">
        <v>352.25</v>
      </c>
      <c r="AA69">
        <v>244.3</v>
      </c>
      <c r="AB69">
        <v>352.25</v>
      </c>
      <c r="AC69">
        <v>5.8694287507846887E-2</v>
      </c>
      <c r="AD69">
        <v>4.4322561517936565E-2</v>
      </c>
      <c r="AE69">
        <v>0.15414884516680938</v>
      </c>
      <c r="AF69">
        <v>4.4322561517936565E-2</v>
      </c>
      <c r="AG69">
        <v>0.38067949242734334</v>
      </c>
      <c r="AH69">
        <v>4.4322561517936565E-2</v>
      </c>
      <c r="AI69">
        <v>4.4322561517936503</v>
      </c>
      <c r="AJ69">
        <v>190.15053763440801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0.23</v>
      </c>
      <c r="AM69" t="s">
        <v>2950</v>
      </c>
      <c r="AN69">
        <v>27.45</v>
      </c>
      <c r="AO69" t="s">
        <v>2950</v>
      </c>
      <c r="AP69">
        <v>0.107270742643841</v>
      </c>
      <c r="AQ69">
        <f>(Table2[[#This Row],[Sharpe Ratio]]-AVERAGE(Table2[Sharpe Ratio]))/_xlfn.STDEV.P(Table2[Sharpe Ratio])</f>
        <v>0.57774271688091516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2.6830539476472506</v>
      </c>
      <c r="AS69">
        <f>_xlfn.RANK.AVG(Table2[[#This Row],[1Y Return vs Nifty Z-Score]],Table2[1Y Return vs Nifty Z-Score])</f>
        <v>57</v>
      </c>
      <c r="AT69">
        <f>_xlfn.RANK.AVG(Table2[[#This Row],[6M Return vs Nifty Z-Score]],Table2[6M Return vs Nifty Z-Score])</f>
        <v>31</v>
      </c>
      <c r="AU69">
        <f>_xlfn.RANK.AVG(Table2[[#This Row],[Sharpe Ratio Z-Score]],Table2[Sharpe Ratio Z-Score])</f>
        <v>210</v>
      </c>
      <c r="AV69">
        <f>(Table2[[#This Row],[Rank 1Y]]+Table2[[#This Row],[Rank 6M]]+Table2[[#This Row],[Rank Sharpe]])/3</f>
        <v>99.333333333333329</v>
      </c>
    </row>
    <row r="70" spans="1:48" x14ac:dyDescent="0.3">
      <c r="A70" t="s">
        <v>585</v>
      </c>
      <c r="B70" t="s">
        <v>586</v>
      </c>
      <c r="C70" t="s">
        <v>2917</v>
      </c>
      <c r="D70" t="s">
        <v>400</v>
      </c>
      <c r="E70">
        <v>30536.880239819999</v>
      </c>
      <c r="F70">
        <v>1687.9</v>
      </c>
      <c r="G70">
        <v>86.279428366108604</v>
      </c>
      <c r="H70">
        <f>(Table2[[#This Row],[1Y Return vs Nifty]]-AVERAGE(Table2[1Y Return vs Nifty]))/_xlfn.STDEV.P(Table2[1Y Return vs Nifty])</f>
        <v>0.48338999267796129</v>
      </c>
      <c r="I70">
        <v>0.83771351815707995</v>
      </c>
      <c r="J70">
        <f>(Table2[[#This Row],[1M Return vs Nifty]]-AVERAGE(Table2[1M Return vs Nifty]))/_xlfn.STDEV.P(Table2[1M Return vs Nifty])</f>
        <v>-0.22215395099503349</v>
      </c>
      <c r="K70">
        <v>71.152194544661597</v>
      </c>
      <c r="L70">
        <f>(Table2[[#This Row],[6M Return vs Nifty]]-AVERAGE(Table2[6M Return vs Nifty]))/_xlfn.STDEV.P(Table2[6M Return vs Nifty])</f>
        <v>1.7165039179458419</v>
      </c>
      <c r="M70">
        <v>-1.8337155281886801</v>
      </c>
      <c r="N70">
        <f>(Table2[[#This Row],[1W Return vs Nifty]]-AVERAGE(Table2[1W Return vs Nifty]))/_xlfn.STDEV.P(Table2[1W Return vs Nifty])</f>
        <v>-0.63730971100551526</v>
      </c>
      <c r="O70">
        <v>1621.67</v>
      </c>
      <c r="P70">
        <v>1523.6598987048201</v>
      </c>
      <c r="Q70">
        <v>1218.7994203964099</v>
      </c>
      <c r="R70">
        <v>43.829974460586698</v>
      </c>
      <c r="S70">
        <v>4.0840614921654916E-2</v>
      </c>
      <c r="T70">
        <v>0.10779315084343399</v>
      </c>
      <c r="U70">
        <v>0.38488743246285506</v>
      </c>
      <c r="V70">
        <v>0.69398781080990202</v>
      </c>
      <c r="W70">
        <v>1661.55</v>
      </c>
      <c r="X70">
        <v>1697.6</v>
      </c>
      <c r="Y70">
        <v>1655</v>
      </c>
      <c r="Z70">
        <v>1797.95</v>
      </c>
      <c r="AA70">
        <v>1489.05</v>
      </c>
      <c r="AB70">
        <v>1797.95</v>
      </c>
      <c r="AC70">
        <v>1.5858686166531299E-2</v>
      </c>
      <c r="AD70">
        <v>5.7467859470345939E-3</v>
      </c>
      <c r="AE70">
        <v>1.9879154078549899E-2</v>
      </c>
      <c r="AF70">
        <v>6.5199360151667829E-2</v>
      </c>
      <c r="AG70">
        <v>0.13354151976092155</v>
      </c>
      <c r="AH70">
        <v>6.5199360151667829E-2</v>
      </c>
      <c r="AI70">
        <v>6.5199360151667802</v>
      </c>
      <c r="AJ70">
        <v>140.54439219039401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0.21</v>
      </c>
      <c r="AM70" t="s">
        <v>2950</v>
      </c>
      <c r="AN70">
        <v>5.39</v>
      </c>
      <c r="AO70" t="s">
        <v>2950</v>
      </c>
      <c r="AP70">
        <v>0.15449067567133901</v>
      </c>
      <c r="AQ70">
        <f>(Table2[[#This Row],[Sharpe Ratio]]-AVERAGE(Table2[Sharpe Ratio]))/_xlfn.STDEV.P(Table2[Sharpe Ratio])</f>
        <v>1.1075468534924113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2.447977102115666</v>
      </c>
      <c r="AS70">
        <f>_xlfn.RANK.AVG(Table2[[#This Row],[1Y Return vs Nifty Z-Score]],Table2[1Y Return vs Nifty Z-Score])</f>
        <v>151</v>
      </c>
      <c r="AT70">
        <f>_xlfn.RANK.AVG(Table2[[#This Row],[6M Return vs Nifty Z-Score]],Table2[6M Return vs Nifty Z-Score])</f>
        <v>44</v>
      </c>
      <c r="AU70">
        <f>_xlfn.RANK.AVG(Table2[[#This Row],[Sharpe Ratio Z-Score]],Table2[Sharpe Ratio Z-Score])</f>
        <v>110</v>
      </c>
      <c r="AV70">
        <f>(Table2[[#This Row],[Rank 1Y]]+Table2[[#This Row],[Rank 6M]]+Table2[[#This Row],[Rank Sharpe]])/3</f>
        <v>101.66666666666667</v>
      </c>
    </row>
    <row r="71" spans="1:48" x14ac:dyDescent="0.3">
      <c r="A71" t="s">
        <v>1323</v>
      </c>
      <c r="B71" t="s">
        <v>1324</v>
      </c>
      <c r="C71" t="s">
        <v>2912</v>
      </c>
      <c r="D71" t="s">
        <v>129</v>
      </c>
      <c r="E71">
        <v>7252.8553904299997</v>
      </c>
      <c r="F71">
        <v>739.2</v>
      </c>
      <c r="G71">
        <v>108.37338308580701</v>
      </c>
      <c r="H71">
        <f>(Table2[[#This Row],[1Y Return vs Nifty]]-AVERAGE(Table2[1Y Return vs Nifty]))/_xlfn.STDEV.P(Table2[1Y Return vs Nifty])</f>
        <v>0.74751274172662241</v>
      </c>
      <c r="I71">
        <v>38.177930074679601</v>
      </c>
      <c r="J71">
        <f>(Table2[[#This Row],[1M Return vs Nifty]]-AVERAGE(Table2[1M Return vs Nifty]))/_xlfn.STDEV.P(Table2[1M Return vs Nifty])</f>
        <v>3.0147689592428977</v>
      </c>
      <c r="K71">
        <v>52.108920527950097</v>
      </c>
      <c r="L71">
        <f>(Table2[[#This Row],[6M Return vs Nifty]]-AVERAGE(Table2[6M Return vs Nifty]))/_xlfn.STDEV.P(Table2[6M Return vs Nifty])</f>
        <v>1.1344752819427302</v>
      </c>
      <c r="M71">
        <v>12.7484012346813</v>
      </c>
      <c r="N71">
        <f>(Table2[[#This Row],[1W Return vs Nifty]]-AVERAGE(Table2[1W Return vs Nifty]))/_xlfn.STDEV.P(Table2[1W Return vs Nifty])</f>
        <v>2.1227867688204363</v>
      </c>
      <c r="O71">
        <v>616.19000000000005</v>
      </c>
      <c r="P71">
        <v>558.37268009195395</v>
      </c>
      <c r="Q71">
        <v>470.779060738054</v>
      </c>
      <c r="R71">
        <v>45.589198480848303</v>
      </c>
      <c r="S71">
        <v>0.19962998425810219</v>
      </c>
      <c r="T71">
        <v>0.32384700461753813</v>
      </c>
      <c r="U71">
        <v>0.57016329239693619</v>
      </c>
      <c r="V71">
        <v>1.50086413757145</v>
      </c>
      <c r="W71">
        <v>711</v>
      </c>
      <c r="X71">
        <v>748</v>
      </c>
      <c r="Y71">
        <v>639.29999999999995</v>
      </c>
      <c r="Z71">
        <v>748</v>
      </c>
      <c r="AA71">
        <v>455.5</v>
      </c>
      <c r="AB71">
        <v>748</v>
      </c>
      <c r="AC71">
        <v>3.9662447257384104E-2</v>
      </c>
      <c r="AD71">
        <v>1.1904761904761862E-2</v>
      </c>
      <c r="AE71">
        <v>0.15626466447677156</v>
      </c>
      <c r="AF71">
        <v>1.1904761904761862E-2</v>
      </c>
      <c r="AG71">
        <v>0.62283205268935249</v>
      </c>
      <c r="AH71">
        <v>1.1904761904761862E-2</v>
      </c>
      <c r="AI71">
        <v>1.19047619047618</v>
      </c>
      <c r="AJ71">
        <v>143.157894736842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0.45</v>
      </c>
      <c r="AM71" t="s">
        <v>2950</v>
      </c>
      <c r="AN71">
        <v>51.69</v>
      </c>
      <c r="AO71" t="s">
        <v>2950</v>
      </c>
      <c r="AP71">
        <v>0.158804116687358</v>
      </c>
      <c r="AQ71">
        <f>(Table2[[#This Row],[Sharpe Ratio]]-AVERAGE(Table2[Sharpe Ratio]))/_xlfn.STDEV.P(Table2[Sharpe Ratio])</f>
        <v>1.1559433408822972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8.1754870926149845</v>
      </c>
      <c r="AS71">
        <f>_xlfn.RANK.AVG(Table2[[#This Row],[1Y Return vs Nifty Z-Score]],Table2[1Y Return vs Nifty Z-Score])</f>
        <v>115</v>
      </c>
      <c r="AT71">
        <f>_xlfn.RANK.AVG(Table2[[#This Row],[6M Return vs Nifty Z-Score]],Table2[6M Return vs Nifty Z-Score])</f>
        <v>87</v>
      </c>
      <c r="AU71">
        <f>_xlfn.RANK.AVG(Table2[[#This Row],[Sharpe Ratio Z-Score]],Table2[Sharpe Ratio Z-Score])</f>
        <v>104</v>
      </c>
      <c r="AV71">
        <f>(Table2[[#This Row],[Rank 1Y]]+Table2[[#This Row],[Rank 6M]]+Table2[[#This Row],[Rank Sharpe]])/3</f>
        <v>102</v>
      </c>
    </row>
    <row r="72" spans="1:48" hidden="1" x14ac:dyDescent="0.3">
      <c r="A72" t="s">
        <v>497</v>
      </c>
      <c r="B72" t="s">
        <v>498</v>
      </c>
      <c r="C72" t="s">
        <v>2904</v>
      </c>
      <c r="D72" t="s">
        <v>18</v>
      </c>
      <c r="E72">
        <v>38320.572259105</v>
      </c>
      <c r="F72">
        <v>212.66</v>
      </c>
      <c r="G72">
        <v>151.9119813083</v>
      </c>
      <c r="H72">
        <f>(Table2[[#This Row],[1Y Return vs Nifty]]-AVERAGE(Table2[1Y Return vs Nifty]))/_xlfn.STDEV.P(Table2[1Y Return vs Nifty])</f>
        <v>1.2679960322077655</v>
      </c>
      <c r="I72">
        <v>-4.3663554054850797</v>
      </c>
      <c r="J72">
        <f>(Table2[[#This Row],[1M Return vs Nifty]]-AVERAGE(Table2[1M Return vs Nifty]))/_xlfn.STDEV.P(Table2[1M Return vs Nifty])</f>
        <v>-0.67328068455041434</v>
      </c>
      <c r="K72">
        <v>60.5877937673867</v>
      </c>
      <c r="L72">
        <f>(Table2[[#This Row],[6M Return vs Nifty]]-AVERAGE(Table2[6M Return vs Nifty]))/_xlfn.STDEV.P(Table2[6M Return vs Nifty])</f>
        <v>1.3936191151965021</v>
      </c>
      <c r="M72">
        <v>-2.21466037780977</v>
      </c>
      <c r="N72">
        <f>(Table2[[#This Row],[1W Return vs Nifty]]-AVERAGE(Table2[1W Return vs Nifty]))/_xlfn.STDEV.P(Table2[1W Return vs Nifty])</f>
        <v>-0.70941478021770665</v>
      </c>
      <c r="O72">
        <v>212.35</v>
      </c>
      <c r="P72">
        <v>214.72021993624799</v>
      </c>
      <c r="Q72">
        <v>176.74857969394199</v>
      </c>
      <c r="R72">
        <v>54.8825803538777</v>
      </c>
      <c r="S72">
        <v>1.4598540145984717E-3</v>
      </c>
      <c r="T72">
        <v>-9.5949041821011827E-3</v>
      </c>
      <c r="U72">
        <v>0.20317798518235475</v>
      </c>
      <c r="V72">
        <v>0.57673635546139601</v>
      </c>
      <c r="W72">
        <v>211.37</v>
      </c>
      <c r="X72">
        <v>217.88</v>
      </c>
      <c r="Y72">
        <v>208.36</v>
      </c>
      <c r="Z72">
        <v>220.3</v>
      </c>
      <c r="AA72">
        <v>170.1</v>
      </c>
      <c r="AB72">
        <v>220.3</v>
      </c>
      <c r="AC72">
        <v>6.1030420589487377E-3</v>
      </c>
      <c r="AD72">
        <v>2.4546224019561746E-2</v>
      </c>
      <c r="AE72">
        <v>2.0637358418122309E-2</v>
      </c>
      <c r="AF72">
        <v>3.5925891093764761E-2</v>
      </c>
      <c r="AG72">
        <v>0.25020576131687244</v>
      </c>
      <c r="AH72">
        <v>3.5925891093764761E-2</v>
      </c>
      <c r="AI72">
        <v>36.015235587322401</v>
      </c>
      <c r="AJ72">
        <v>182.60465116278999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-0.09</v>
      </c>
      <c r="AM72" t="s">
        <v>2949</v>
      </c>
      <c r="AN72">
        <v>6.89</v>
      </c>
      <c r="AO72" t="s">
        <v>2950</v>
      </c>
      <c r="AP72">
        <v>0.12345434817079801</v>
      </c>
      <c r="AQ72">
        <f>(Table2[[#This Row],[Sharpe Ratio]]-AVERAGE(Table2[Sharpe Ratio]))/_xlfn.STDEV.P(Table2[Sharpe Ratio])</f>
        <v>0.75932156724644695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62</v>
      </c>
      <c r="AT72">
        <f>_xlfn.RANK.AVG(Table2[[#This Row],[6M Return vs Nifty Z-Score]],Table2[6M Return vs Nifty Z-Score])</f>
        <v>70</v>
      </c>
      <c r="AU72">
        <f>_xlfn.RANK.AVG(Table2[[#This Row],[Sharpe Ratio Z-Score]],Table2[Sharpe Ratio Z-Score])</f>
        <v>175</v>
      </c>
      <c r="AV72">
        <f>(Table2[[#This Row],[Rank 1Y]]+Table2[[#This Row],[Rank 6M]]+Table2[[#This Row],[Rank Sharpe]])/3</f>
        <v>102.33333333333333</v>
      </c>
    </row>
    <row r="73" spans="1:48" x14ac:dyDescent="0.3">
      <c r="A73" t="s">
        <v>471</v>
      </c>
      <c r="B73" t="s">
        <v>472</v>
      </c>
      <c r="C73" t="s">
        <v>2917</v>
      </c>
      <c r="D73" t="s">
        <v>95</v>
      </c>
      <c r="E73">
        <v>41425.505532609997</v>
      </c>
      <c r="F73">
        <v>453</v>
      </c>
      <c r="G73">
        <v>227.489169039046</v>
      </c>
      <c r="H73">
        <f>(Table2[[#This Row],[1Y Return vs Nifty]]-AVERAGE(Table2[1Y Return vs Nifty]))/_xlfn.STDEV.P(Table2[1Y Return vs Nifty])</f>
        <v>2.1714854636862357</v>
      </c>
      <c r="I73">
        <v>9.2128133322705502E-2</v>
      </c>
      <c r="J73">
        <f>(Table2[[#This Row],[1M Return vs Nifty]]-AVERAGE(Table2[1M Return vs Nifty]))/_xlfn.STDEV.P(Table2[1M Return vs Nifty])</f>
        <v>-0.28678674202493398</v>
      </c>
      <c r="K73">
        <v>27.880296952758101</v>
      </c>
      <c r="L73">
        <f>(Table2[[#This Row],[6M Return vs Nifty]]-AVERAGE(Table2[6M Return vs Nifty]))/_xlfn.STDEV.P(Table2[6M Return vs Nifty])</f>
        <v>0.39396434252512852</v>
      </c>
      <c r="M73">
        <v>7.6621913988907604</v>
      </c>
      <c r="N73">
        <f>(Table2[[#This Row],[1W Return vs Nifty]]-AVERAGE(Table2[1W Return vs Nifty]))/_xlfn.STDEV.P(Table2[1W Return vs Nifty])</f>
        <v>1.1600712665576067</v>
      </c>
      <c r="O73">
        <v>412.07</v>
      </c>
      <c r="P73">
        <v>405.38340018466897</v>
      </c>
      <c r="Q73">
        <v>344.45141748657102</v>
      </c>
      <c r="R73">
        <v>45.146427115994904</v>
      </c>
      <c r="S73">
        <v>9.9327784114349615E-2</v>
      </c>
      <c r="T73">
        <v>0.11746065525534521</v>
      </c>
      <c r="U73">
        <v>0.31513466632100862</v>
      </c>
      <c r="V73">
        <v>1.87545436967094</v>
      </c>
      <c r="W73">
        <v>431</v>
      </c>
      <c r="X73">
        <v>464.95</v>
      </c>
      <c r="Y73">
        <v>398.85</v>
      </c>
      <c r="Z73">
        <v>464.95</v>
      </c>
      <c r="AA73">
        <v>336.05</v>
      </c>
      <c r="AB73">
        <v>464.95</v>
      </c>
      <c r="AC73">
        <v>5.1044083526682105E-2</v>
      </c>
      <c r="AD73">
        <v>2.6379690949227319E-2</v>
      </c>
      <c r="AE73">
        <v>0.13576532531026686</v>
      </c>
      <c r="AF73">
        <v>2.6379690949227319E-2</v>
      </c>
      <c r="AG73">
        <v>0.3480136884392202</v>
      </c>
      <c r="AH73">
        <v>2.6379690949227319E-2</v>
      </c>
      <c r="AI73">
        <v>2.6379690949227301</v>
      </c>
      <c r="AJ73">
        <v>272.83950617283898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-0.02</v>
      </c>
      <c r="AM73" t="s">
        <v>2949</v>
      </c>
      <c r="AN73">
        <v>19.64</v>
      </c>
      <c r="AO73" t="s">
        <v>2950</v>
      </c>
      <c r="AP73">
        <v>0.17868643443740301</v>
      </c>
      <c r="AQ73">
        <f>(Table2[[#This Row],[Sharpe Ratio]]-AVERAGE(Table2[Sharpe Ratio]))/_xlfn.STDEV.P(Table2[Sharpe Ratio])</f>
        <v>1.3790214673011512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4.8177557980451882</v>
      </c>
      <c r="AS73">
        <f>_xlfn.RANK.AVG(Table2[[#This Row],[1Y Return vs Nifty Z-Score]],Table2[1Y Return vs Nifty Z-Score])</f>
        <v>20</v>
      </c>
      <c r="AT73">
        <f>_xlfn.RANK.AVG(Table2[[#This Row],[6M Return vs Nifty Z-Score]],Table2[6M Return vs Nifty Z-Score])</f>
        <v>221</v>
      </c>
      <c r="AU73">
        <f>_xlfn.RANK.AVG(Table2[[#This Row],[Sharpe Ratio Z-Score]],Table2[Sharpe Ratio Z-Score])</f>
        <v>67</v>
      </c>
      <c r="AV73">
        <f>(Table2[[#This Row],[Rank 1Y]]+Table2[[#This Row],[Rank 6M]]+Table2[[#This Row],[Rank Sharpe]])/3</f>
        <v>102.66666666666667</v>
      </c>
    </row>
    <row r="74" spans="1:48" x14ac:dyDescent="0.3">
      <c r="A74" t="s">
        <v>938</v>
      </c>
      <c r="B74" t="s">
        <v>939</v>
      </c>
      <c r="C74" t="s">
        <v>2907</v>
      </c>
      <c r="D74" t="s">
        <v>940</v>
      </c>
      <c r="E74">
        <v>13750.606047915</v>
      </c>
      <c r="F74">
        <v>476</v>
      </c>
      <c r="G74">
        <v>244.077448144323</v>
      </c>
      <c r="H74">
        <f>(Table2[[#This Row],[1Y Return vs Nifty]]-AVERAGE(Table2[1Y Return vs Nifty]))/_xlfn.STDEV.P(Table2[1Y Return vs Nifty])</f>
        <v>2.3697904722217125</v>
      </c>
      <c r="I74">
        <v>0.904529872160448</v>
      </c>
      <c r="J74">
        <f>(Table2[[#This Row],[1M Return vs Nifty]]-AVERAGE(Table2[1M Return vs Nifty]))/_xlfn.STDEV.P(Table2[1M Return vs Nifty])</f>
        <v>-0.21636182103444035</v>
      </c>
      <c r="K74">
        <v>52.698170312370898</v>
      </c>
      <c r="L74">
        <f>(Table2[[#This Row],[6M Return vs Nifty]]-AVERAGE(Table2[6M Return vs Nifty]))/_xlfn.STDEV.P(Table2[6M Return vs Nifty])</f>
        <v>1.1524848032041792</v>
      </c>
      <c r="M74">
        <v>3.8089922926732198</v>
      </c>
      <c r="N74">
        <f>(Table2[[#This Row],[1W Return vs Nifty]]-AVERAGE(Table2[1W Return vs Nifty]))/_xlfn.STDEV.P(Table2[1W Return vs Nifty])</f>
        <v>0.43073947871870805</v>
      </c>
      <c r="O74">
        <v>417.2</v>
      </c>
      <c r="P74">
        <v>403.49395513475201</v>
      </c>
      <c r="Q74">
        <v>336.68408495101301</v>
      </c>
      <c r="R74">
        <v>68.2231476574498</v>
      </c>
      <c r="S74">
        <v>0.14093959731543637</v>
      </c>
      <c r="T74">
        <v>0.17969549219401237</v>
      </c>
      <c r="U74">
        <v>0.41378824030027217</v>
      </c>
      <c r="V74">
        <v>2.3000149146640099</v>
      </c>
      <c r="W74">
        <v>436.25</v>
      </c>
      <c r="X74">
        <v>490</v>
      </c>
      <c r="Y74">
        <v>414.55</v>
      </c>
      <c r="Z74">
        <v>490</v>
      </c>
      <c r="AA74">
        <v>335</v>
      </c>
      <c r="AB74">
        <v>490</v>
      </c>
      <c r="AC74">
        <v>9.1117478510028604E-2</v>
      </c>
      <c r="AD74">
        <v>2.9411764705882248E-2</v>
      </c>
      <c r="AE74">
        <v>0.14823302376070435</v>
      </c>
      <c r="AF74">
        <v>2.9411764705882248E-2</v>
      </c>
      <c r="AG74">
        <v>0.42089552238805972</v>
      </c>
      <c r="AH74">
        <v>2.9411764705882248E-2</v>
      </c>
      <c r="AI74">
        <v>3.2457983193277098</v>
      </c>
      <c r="AJ74">
        <v>286.99186991869902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0.15</v>
      </c>
      <c r="AM74" t="s">
        <v>2950</v>
      </c>
      <c r="AN74">
        <v>30.52</v>
      </c>
      <c r="AO74" t="s">
        <v>2950</v>
      </c>
      <c r="AP74">
        <v>0.10947716101172</v>
      </c>
      <c r="AQ74">
        <f>(Table2[[#This Row],[Sharpe Ratio]]-AVERAGE(Table2[Sharpe Ratio]))/_xlfn.STDEV.P(Table2[Sharpe Ratio])</f>
        <v>0.60249856686734249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4.3391514999775023</v>
      </c>
      <c r="AS74">
        <f>_xlfn.RANK.AVG(Table2[[#This Row],[1Y Return vs Nifty Z-Score]],Table2[1Y Return vs Nifty Z-Score])</f>
        <v>17</v>
      </c>
      <c r="AT74">
        <f>_xlfn.RANK.AVG(Table2[[#This Row],[6M Return vs Nifty Z-Score]],Table2[6M Return vs Nifty Z-Score])</f>
        <v>86</v>
      </c>
      <c r="AU74">
        <f>_xlfn.RANK.AVG(Table2[[#This Row],[Sharpe Ratio Z-Score]],Table2[Sharpe Ratio Z-Score])</f>
        <v>205</v>
      </c>
      <c r="AV74">
        <f>(Table2[[#This Row],[Rank 1Y]]+Table2[[#This Row],[Rank 6M]]+Table2[[#This Row],[Rank Sharpe]])/3</f>
        <v>102.66666666666667</v>
      </c>
    </row>
    <row r="75" spans="1:48" x14ac:dyDescent="0.3">
      <c r="A75" t="s">
        <v>810</v>
      </c>
      <c r="B75" t="s">
        <v>811</v>
      </c>
      <c r="C75" t="s">
        <v>2920</v>
      </c>
      <c r="D75" t="s">
        <v>268</v>
      </c>
      <c r="E75">
        <v>17269.790014400001</v>
      </c>
      <c r="F75">
        <v>394.5</v>
      </c>
      <c r="G75">
        <v>166.94529839877001</v>
      </c>
      <c r="H75">
        <f>(Table2[[#This Row],[1Y Return vs Nifty]]-AVERAGE(Table2[1Y Return vs Nifty]))/_xlfn.STDEV.P(Table2[1Y Return vs Nifty])</f>
        <v>1.4477122074072664</v>
      </c>
      <c r="I75">
        <v>8.9904332180684694</v>
      </c>
      <c r="J75">
        <f>(Table2[[#This Row],[1M Return vs Nifty]]-AVERAGE(Table2[1M Return vs Nifty]))/_xlfn.STDEV.P(Table2[1M Return vs Nifty])</f>
        <v>0.48458338507383236</v>
      </c>
      <c r="K75">
        <v>30.401240105591</v>
      </c>
      <c r="L75">
        <f>(Table2[[#This Row],[6M Return vs Nifty]]-AVERAGE(Table2[6M Return vs Nifty]))/_xlfn.STDEV.P(Table2[6M Return vs Nifty])</f>
        <v>0.47101312643681914</v>
      </c>
      <c r="M75">
        <v>10.8952263422121</v>
      </c>
      <c r="N75">
        <f>(Table2[[#This Row],[1W Return vs Nifty]]-AVERAGE(Table2[1W Return vs Nifty]))/_xlfn.STDEV.P(Table2[1W Return vs Nifty])</f>
        <v>1.7720186615295865</v>
      </c>
      <c r="O75">
        <v>361.45</v>
      </c>
      <c r="P75">
        <v>352.22245418553598</v>
      </c>
      <c r="Q75">
        <v>305.03344876390702</v>
      </c>
      <c r="R75">
        <v>44.771964376651802</v>
      </c>
      <c r="S75">
        <v>9.1437266565223441E-2</v>
      </c>
      <c r="T75">
        <v>0.12003080812160261</v>
      </c>
      <c r="U75">
        <v>0.29330078913850288</v>
      </c>
      <c r="V75">
        <v>1.9049178544737</v>
      </c>
      <c r="W75">
        <v>385</v>
      </c>
      <c r="X75">
        <v>418.5</v>
      </c>
      <c r="Y75">
        <v>361.3</v>
      </c>
      <c r="Z75">
        <v>418.5</v>
      </c>
      <c r="AA75">
        <v>307.7</v>
      </c>
      <c r="AB75">
        <v>418.5</v>
      </c>
      <c r="AC75">
        <v>2.4675324675324628E-2</v>
      </c>
      <c r="AD75">
        <v>6.083650190114076E-2</v>
      </c>
      <c r="AE75">
        <v>9.1890395792969759E-2</v>
      </c>
      <c r="AF75">
        <v>6.083650190114076E-2</v>
      </c>
      <c r="AG75">
        <v>0.2820929476763081</v>
      </c>
      <c r="AH75">
        <v>6.083650190114076E-2</v>
      </c>
      <c r="AI75">
        <v>6.0836501901140698</v>
      </c>
      <c r="AJ75">
        <v>214.342629482071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0.16</v>
      </c>
      <c r="AM75" t="s">
        <v>2950</v>
      </c>
      <c r="AN75">
        <v>21.8</v>
      </c>
      <c r="AO75" t="s">
        <v>2950</v>
      </c>
      <c r="AP75">
        <v>0.180246465536398</v>
      </c>
      <c r="AQ75">
        <f>(Table2[[#This Row],[Sharpe Ratio]]-AVERAGE(Table2[Sharpe Ratio]))/_xlfn.STDEV.P(Table2[Sharpe Ratio])</f>
        <v>1.3965249002054041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5.5718522806529087</v>
      </c>
      <c r="AS75">
        <f>_xlfn.RANK.AVG(Table2[[#This Row],[1Y Return vs Nifty Z-Score]],Table2[1Y Return vs Nifty Z-Score])</f>
        <v>46</v>
      </c>
      <c r="AT75">
        <f>_xlfn.RANK.AVG(Table2[[#This Row],[6M Return vs Nifty Z-Score]],Table2[6M Return vs Nifty Z-Score])</f>
        <v>200</v>
      </c>
      <c r="AU75">
        <f>_xlfn.RANK.AVG(Table2[[#This Row],[Sharpe Ratio Z-Score]],Table2[Sharpe Ratio Z-Score])</f>
        <v>63</v>
      </c>
      <c r="AV75">
        <f>(Table2[[#This Row],[Rank 1Y]]+Table2[[#This Row],[Rank 6M]]+Table2[[#This Row],[Rank Sharpe]])/3</f>
        <v>103</v>
      </c>
    </row>
    <row r="76" spans="1:48" x14ac:dyDescent="0.3">
      <c r="A76" t="s">
        <v>1084</v>
      </c>
      <c r="B76" t="s">
        <v>1085</v>
      </c>
      <c r="C76" t="s">
        <v>2911</v>
      </c>
      <c r="D76" t="s">
        <v>1086</v>
      </c>
      <c r="E76">
        <v>10189.521940825</v>
      </c>
      <c r="F76">
        <v>520.20000000000005</v>
      </c>
      <c r="G76">
        <v>191.026358825438</v>
      </c>
      <c r="H76">
        <f>(Table2[[#This Row],[1Y Return vs Nifty]]-AVERAGE(Table2[1Y Return vs Nifty]))/_xlfn.STDEV.P(Table2[1Y Return vs Nifty])</f>
        <v>1.7355898626569055</v>
      </c>
      <c r="I76">
        <v>-7.9951238088491001</v>
      </c>
      <c r="J76">
        <f>(Table2[[#This Row],[1M Return vs Nifty]]-AVERAGE(Table2[1M Return vs Nifty]))/_xlfn.STDEV.P(Table2[1M Return vs Nifty])</f>
        <v>-0.98784885431494496</v>
      </c>
      <c r="K76">
        <v>62.5155459400467</v>
      </c>
      <c r="L76">
        <f>(Table2[[#This Row],[6M Return vs Nifty]]-AVERAGE(Table2[6M Return vs Nifty]))/_xlfn.STDEV.P(Table2[6M Return vs Nifty])</f>
        <v>1.4525379212075227</v>
      </c>
      <c r="M76">
        <v>-2.5077468529287699</v>
      </c>
      <c r="N76">
        <f>(Table2[[#This Row],[1W Return vs Nifty]]-AVERAGE(Table2[1W Return vs Nifty]))/_xlfn.STDEV.P(Table2[1W Return vs Nifty])</f>
        <v>-0.76489005595547521</v>
      </c>
      <c r="O76">
        <v>502.34</v>
      </c>
      <c r="P76">
        <v>455.41124497708898</v>
      </c>
      <c r="Q76">
        <v>340.38480178545899</v>
      </c>
      <c r="R76">
        <v>61.979463706862298</v>
      </c>
      <c r="S76">
        <v>3.5553609109368223E-2</v>
      </c>
      <c r="T76">
        <v>0.14226428472615016</v>
      </c>
      <c r="U76">
        <v>0.52827034953187102</v>
      </c>
      <c r="V76">
        <v>0.70406124246430501</v>
      </c>
      <c r="W76">
        <v>515.1</v>
      </c>
      <c r="X76">
        <v>530.9</v>
      </c>
      <c r="Y76">
        <v>505.1</v>
      </c>
      <c r="Z76">
        <v>534.6</v>
      </c>
      <c r="AA76">
        <v>420.2</v>
      </c>
      <c r="AB76">
        <v>548.4</v>
      </c>
      <c r="AC76">
        <v>9.9009900990099098E-3</v>
      </c>
      <c r="AD76">
        <v>2.0569011918492697E-2</v>
      </c>
      <c r="AE76">
        <v>2.9895070283112224E-2</v>
      </c>
      <c r="AF76">
        <v>2.7681660899653959E-2</v>
      </c>
      <c r="AG76">
        <v>0.23798191337458374</v>
      </c>
      <c r="AH76">
        <v>5.420991926182217E-2</v>
      </c>
      <c r="AI76">
        <v>6.8242983467896998</v>
      </c>
      <c r="AJ76">
        <v>226.553672316384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0.43</v>
      </c>
      <c r="AM76" t="s">
        <v>2950</v>
      </c>
      <c r="AN76">
        <v>12.57</v>
      </c>
      <c r="AO76" t="s">
        <v>2950</v>
      </c>
      <c r="AP76">
        <v>0.104120198999494</v>
      </c>
      <c r="AQ76">
        <f>(Table2[[#This Row],[Sharpe Ratio]]-AVERAGE(Table2[Sharpe Ratio]))/_xlfn.STDEV.P(Table2[Sharpe Ratio])</f>
        <v>0.54239385151132491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1.9777827251053326</v>
      </c>
      <c r="AS76">
        <f>_xlfn.RANK.AVG(Table2[[#This Row],[1Y Return vs Nifty Z-Score]],Table2[1Y Return vs Nifty Z-Score])</f>
        <v>32</v>
      </c>
      <c r="AT76">
        <f>_xlfn.RANK.AVG(Table2[[#This Row],[6M Return vs Nifty Z-Score]],Table2[6M Return vs Nifty Z-Score])</f>
        <v>65</v>
      </c>
      <c r="AU76">
        <f>_xlfn.RANK.AVG(Table2[[#This Row],[Sharpe Ratio Z-Score]],Table2[Sharpe Ratio Z-Score])</f>
        <v>217</v>
      </c>
      <c r="AV76">
        <f>(Table2[[#This Row],[Rank 1Y]]+Table2[[#This Row],[Rank 6M]]+Table2[[#This Row],[Rank Sharpe]])/3</f>
        <v>104.66666666666667</v>
      </c>
    </row>
    <row r="77" spans="1:48" x14ac:dyDescent="0.3">
      <c r="A77" t="s">
        <v>192</v>
      </c>
      <c r="B77" t="s">
        <v>193</v>
      </c>
      <c r="C77" t="s">
        <v>2919</v>
      </c>
      <c r="D77" t="s">
        <v>137</v>
      </c>
      <c r="E77">
        <v>132862.03595254</v>
      </c>
      <c r="F77">
        <v>1594.8</v>
      </c>
      <c r="G77">
        <v>123.260970057151</v>
      </c>
      <c r="H77">
        <f>(Table2[[#This Row],[1Y Return vs Nifty]]-AVERAGE(Table2[1Y Return vs Nifty]))/_xlfn.STDEV.P(Table2[1Y Return vs Nifty])</f>
        <v>0.92548678247481864</v>
      </c>
      <c r="I77">
        <v>26.914116390111602</v>
      </c>
      <c r="J77">
        <f>(Table2[[#This Row],[1M Return vs Nifty]]-AVERAGE(Table2[1M Return vs Nifty]))/_xlfn.STDEV.P(Table2[1M Return vs Nifty])</f>
        <v>2.0383392559753921</v>
      </c>
      <c r="K77">
        <v>62.151768180824597</v>
      </c>
      <c r="L77">
        <f>(Table2[[#This Row],[6M Return vs Nifty]]-AVERAGE(Table2[6M Return vs Nifty]))/_xlfn.STDEV.P(Table2[6M Return vs Nifty])</f>
        <v>1.4414196086304676</v>
      </c>
      <c r="M77">
        <v>2.3069887471684298</v>
      </c>
      <c r="N77">
        <f>(Table2[[#This Row],[1W Return vs Nifty]]-AVERAGE(Table2[1W Return vs Nifty]))/_xlfn.STDEV.P(Table2[1W Return vs Nifty])</f>
        <v>0.1464409254942626</v>
      </c>
      <c r="O77">
        <v>1450.82</v>
      </c>
      <c r="P77">
        <v>1330.5859073136801</v>
      </c>
      <c r="Q77">
        <v>1075.9276590567899</v>
      </c>
      <c r="R77">
        <v>85.176646172961796</v>
      </c>
      <c r="S77">
        <v>9.9240429550185416E-2</v>
      </c>
      <c r="T77">
        <v>0.19856973625982688</v>
      </c>
      <c r="U77">
        <v>0.4822557879012781</v>
      </c>
      <c r="V77">
        <v>1.0156945498967</v>
      </c>
      <c r="W77">
        <v>1575.05</v>
      </c>
      <c r="X77">
        <v>1614.8</v>
      </c>
      <c r="Y77">
        <v>1515</v>
      </c>
      <c r="Z77">
        <v>1649.95</v>
      </c>
      <c r="AA77">
        <v>1176.7</v>
      </c>
      <c r="AB77">
        <v>1649.95</v>
      </c>
      <c r="AC77">
        <v>1.2539284467159684E-2</v>
      </c>
      <c r="AD77">
        <v>1.2540757461750651E-2</v>
      </c>
      <c r="AE77">
        <v>5.267326732673272E-2</v>
      </c>
      <c r="AF77">
        <v>3.4581138700777503E-2</v>
      </c>
      <c r="AG77">
        <v>0.35531571343587998</v>
      </c>
      <c r="AH77">
        <v>3.4581138700777503E-2</v>
      </c>
      <c r="AI77">
        <v>3.4581138700777498</v>
      </c>
      <c r="AJ77">
        <v>152.922052176671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0.13</v>
      </c>
      <c r="AM77" t="s">
        <v>2950</v>
      </c>
      <c r="AN77">
        <v>22.32</v>
      </c>
      <c r="AO77" t="s">
        <v>2950</v>
      </c>
      <c r="AP77">
        <v>0.13457596903705599</v>
      </c>
      <c r="AQ77">
        <f>(Table2[[#This Row],[Sharpe Ratio]]-AVERAGE(Table2[Sharpe Ratio]))/_xlfn.STDEV.P(Table2[Sharpe Ratio])</f>
        <v>0.88410532620131266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5.4357918987762535</v>
      </c>
      <c r="AS77">
        <f>_xlfn.RANK.AVG(Table2[[#This Row],[1Y Return vs Nifty Z-Score]],Table2[1Y Return vs Nifty Z-Score])</f>
        <v>100</v>
      </c>
      <c r="AT77">
        <f>_xlfn.RANK.AVG(Table2[[#This Row],[6M Return vs Nifty Z-Score]],Table2[6M Return vs Nifty Z-Score])</f>
        <v>66</v>
      </c>
      <c r="AU77">
        <f>_xlfn.RANK.AVG(Table2[[#This Row],[Sharpe Ratio Z-Score]],Table2[Sharpe Ratio Z-Score])</f>
        <v>149</v>
      </c>
      <c r="AV77">
        <f>(Table2[[#This Row],[Rank 1Y]]+Table2[[#This Row],[Rank 6M]]+Table2[[#This Row],[Rank Sharpe]])/3</f>
        <v>105</v>
      </c>
    </row>
    <row r="78" spans="1:48" x14ac:dyDescent="0.3">
      <c r="A78" t="s">
        <v>1100</v>
      </c>
      <c r="B78" t="s">
        <v>1101</v>
      </c>
      <c r="C78" t="s">
        <v>2909</v>
      </c>
      <c r="D78" t="s">
        <v>46</v>
      </c>
      <c r="E78">
        <v>9965.9662941200004</v>
      </c>
      <c r="F78">
        <v>1710.8</v>
      </c>
      <c r="G78">
        <v>74.405397473455693</v>
      </c>
      <c r="H78">
        <f>(Table2[[#This Row],[1Y Return vs Nifty]]-AVERAGE(Table2[1Y Return vs Nifty]))/_xlfn.STDEV.P(Table2[1Y Return vs Nifty])</f>
        <v>0.34144158545777009</v>
      </c>
      <c r="I78">
        <v>17.940069882048199</v>
      </c>
      <c r="J78">
        <f>(Table2[[#This Row],[1M Return vs Nifty]]-AVERAGE(Table2[1M Return vs Nifty]))/_xlfn.STDEV.P(Table2[1M Return vs Nifty])</f>
        <v>1.2604033086698847</v>
      </c>
      <c r="K78">
        <v>91.798608216418202</v>
      </c>
      <c r="L78">
        <f>(Table2[[#This Row],[6M Return vs Nifty]]-AVERAGE(Table2[6M Return vs Nifty]))/_xlfn.STDEV.P(Table2[6M Return vs Nifty])</f>
        <v>2.3475300732793789</v>
      </c>
      <c r="M78">
        <v>-2.4145647314222898</v>
      </c>
      <c r="N78">
        <f>(Table2[[#This Row],[1W Return vs Nifty]]-AVERAGE(Table2[1W Return vs Nifty]))/_xlfn.STDEV.P(Table2[1W Return vs Nifty])</f>
        <v>-0.74725258605071965</v>
      </c>
      <c r="O78">
        <v>1603.61</v>
      </c>
      <c r="P78">
        <v>1410.7655189345401</v>
      </c>
      <c r="Q78">
        <v>1088.0332961521699</v>
      </c>
      <c r="R78">
        <v>73.954421433016407</v>
      </c>
      <c r="S78">
        <v>6.6842935626492794E-2</v>
      </c>
      <c r="T78">
        <v>0.21267494635965911</v>
      </c>
      <c r="U78">
        <v>0.57237835096613754</v>
      </c>
      <c r="V78">
        <v>0.993614321655934</v>
      </c>
      <c r="W78">
        <v>1692</v>
      </c>
      <c r="X78">
        <v>1760</v>
      </c>
      <c r="Y78">
        <v>1659.55</v>
      </c>
      <c r="Z78">
        <v>1810</v>
      </c>
      <c r="AA78">
        <v>1231.4000000000001</v>
      </c>
      <c r="AB78">
        <v>1848</v>
      </c>
      <c r="AC78">
        <v>1.1111111111111072E-2</v>
      </c>
      <c r="AD78">
        <v>2.8758475566986297E-2</v>
      </c>
      <c r="AE78">
        <v>3.0881865565966615E-2</v>
      </c>
      <c r="AF78">
        <v>5.7984568622866606E-2</v>
      </c>
      <c r="AG78">
        <v>0.38931297709923651</v>
      </c>
      <c r="AH78">
        <v>8.0196399345335623E-2</v>
      </c>
      <c r="AI78">
        <v>8.0196399345335596</v>
      </c>
      <c r="AJ78">
        <v>112.495342193516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0.64</v>
      </c>
      <c r="AM78" t="s">
        <v>2950</v>
      </c>
      <c r="AN78">
        <v>29.46</v>
      </c>
      <c r="AO78" t="s">
        <v>2950</v>
      </c>
      <c r="AP78">
        <v>0.151389146047155</v>
      </c>
      <c r="AQ78">
        <f>(Table2[[#This Row],[Sharpe Ratio]]-AVERAGE(Table2[Sharpe Ratio]))/_xlfn.STDEV.P(Table2[Sharpe Ratio])</f>
        <v>1.0727479217836586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4.2748703031399726</v>
      </c>
      <c r="AS78">
        <f>_xlfn.RANK.AVG(Table2[[#This Row],[1Y Return vs Nifty Z-Score]],Table2[1Y Return vs Nifty Z-Score])</f>
        <v>186</v>
      </c>
      <c r="AT78">
        <f>_xlfn.RANK.AVG(Table2[[#This Row],[6M Return vs Nifty Z-Score]],Table2[6M Return vs Nifty Z-Score])</f>
        <v>20</v>
      </c>
      <c r="AU78">
        <f>_xlfn.RANK.AVG(Table2[[#This Row],[Sharpe Ratio Z-Score]],Table2[Sharpe Ratio Z-Score])</f>
        <v>115</v>
      </c>
      <c r="AV78">
        <f>(Table2[[#This Row],[Rank 1Y]]+Table2[[#This Row],[Rank 6M]]+Table2[[#This Row],[Rank Sharpe]])/3</f>
        <v>107</v>
      </c>
    </row>
    <row r="79" spans="1:48" x14ac:dyDescent="0.3">
      <c r="A79" t="s">
        <v>1373</v>
      </c>
      <c r="B79" t="s">
        <v>1374</v>
      </c>
      <c r="C79" t="s">
        <v>2909</v>
      </c>
      <c r="D79" t="s">
        <v>46</v>
      </c>
      <c r="E79">
        <v>6811.1628600499998</v>
      </c>
      <c r="F79">
        <v>49.19</v>
      </c>
      <c r="G79">
        <v>154.61539390412</v>
      </c>
      <c r="H79">
        <f>(Table2[[#This Row],[1Y Return vs Nifty]]-AVERAGE(Table2[1Y Return vs Nifty]))/_xlfn.STDEV.P(Table2[1Y Return vs Nifty])</f>
        <v>1.3003140475055945</v>
      </c>
      <c r="I79">
        <v>27.1064011038847</v>
      </c>
      <c r="J79">
        <f>(Table2[[#This Row],[1M Return vs Nifty]]-AVERAGE(Table2[1M Return vs Nifty]))/_xlfn.STDEV.P(Table2[1M Return vs Nifty])</f>
        <v>2.0550079004745081</v>
      </c>
      <c r="K79">
        <v>63.132331279098501</v>
      </c>
      <c r="L79">
        <f>(Table2[[#This Row],[6M Return vs Nifty]]-AVERAGE(Table2[6M Return vs Nifty]))/_xlfn.STDEV.P(Table2[6M Return vs Nifty])</f>
        <v>1.4713890247141994</v>
      </c>
      <c r="M79">
        <v>2.4370466781507099</v>
      </c>
      <c r="N79">
        <f>(Table2[[#This Row],[1W Return vs Nifty]]-AVERAGE(Table2[1W Return vs Nifty]))/_xlfn.STDEV.P(Table2[1W Return vs Nifty])</f>
        <v>0.17105823197418865</v>
      </c>
      <c r="O79">
        <v>43.67</v>
      </c>
      <c r="P79">
        <v>40.199951141487901</v>
      </c>
      <c r="Q79">
        <v>33.591852023973203</v>
      </c>
      <c r="R79">
        <v>76.301479396705801</v>
      </c>
      <c r="S79">
        <v>0.12640256468971822</v>
      </c>
      <c r="T79">
        <v>0.22363332798268054</v>
      </c>
      <c r="U79">
        <v>0.46434319741867758</v>
      </c>
      <c r="V79">
        <v>3.1051323837382299</v>
      </c>
      <c r="W79">
        <v>49</v>
      </c>
      <c r="X79">
        <v>50.7</v>
      </c>
      <c r="Y79">
        <v>46.71</v>
      </c>
      <c r="Z79">
        <v>51.87</v>
      </c>
      <c r="AA79">
        <v>31.3</v>
      </c>
      <c r="AB79">
        <v>51.87</v>
      </c>
      <c r="AC79">
        <v>3.8775510204080987E-3</v>
      </c>
      <c r="AD79">
        <v>3.0697296198414437E-2</v>
      </c>
      <c r="AE79">
        <v>5.3093555983729335E-2</v>
      </c>
      <c r="AF79">
        <v>5.448261841837776E-2</v>
      </c>
      <c r="AG79">
        <v>0.57156549520766764</v>
      </c>
      <c r="AH79">
        <v>5.448261841837776E-2</v>
      </c>
      <c r="AI79">
        <v>5.4482618418377697</v>
      </c>
      <c r="AJ79">
        <v>183.10134138843699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0.36</v>
      </c>
      <c r="AM79" t="s">
        <v>2950</v>
      </c>
      <c r="AN79">
        <v>41.55</v>
      </c>
      <c r="AO79" t="s">
        <v>2950</v>
      </c>
      <c r="AP79">
        <v>0.11260223946060199</v>
      </c>
      <c r="AQ79">
        <f>(Table2[[#This Row],[Sharpe Ratio]]-AVERAGE(Table2[Sharpe Ratio]))/_xlfn.STDEV.P(Table2[Sharpe Ratio])</f>
        <v>0.63756171463777556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5.6353309193062664</v>
      </c>
      <c r="AS79">
        <f>_xlfn.RANK.AVG(Table2[[#This Row],[1Y Return vs Nifty Z-Score]],Table2[1Y Return vs Nifty Z-Score])</f>
        <v>60</v>
      </c>
      <c r="AT79">
        <f>_xlfn.RANK.AVG(Table2[[#This Row],[6M Return vs Nifty Z-Score]],Table2[6M Return vs Nifty Z-Score])</f>
        <v>62</v>
      </c>
      <c r="AU79">
        <f>_xlfn.RANK.AVG(Table2[[#This Row],[Sharpe Ratio Z-Score]],Table2[Sharpe Ratio Z-Score])</f>
        <v>201</v>
      </c>
      <c r="AV79">
        <f>(Table2[[#This Row],[Rank 1Y]]+Table2[[#This Row],[Rank 6M]]+Table2[[#This Row],[Rank Sharpe]])/3</f>
        <v>107.66666666666667</v>
      </c>
    </row>
    <row r="80" spans="1:48" x14ac:dyDescent="0.3">
      <c r="A80" t="s">
        <v>79</v>
      </c>
      <c r="B80" t="s">
        <v>80</v>
      </c>
      <c r="C80" t="s">
        <v>2910</v>
      </c>
      <c r="D80" t="s">
        <v>52</v>
      </c>
      <c r="E80">
        <v>309045.91346850002</v>
      </c>
      <c r="F80">
        <v>2839.95</v>
      </c>
      <c r="G80">
        <v>82.025557858980406</v>
      </c>
      <c r="H80">
        <f>(Table2[[#This Row],[1Y Return vs Nifty]]-AVERAGE(Table2[1Y Return vs Nifty]))/_xlfn.STDEV.P(Table2[1Y Return vs Nifty])</f>
        <v>0.43253698846509403</v>
      </c>
      <c r="I80">
        <v>11.117434829272</v>
      </c>
      <c r="J80">
        <f>(Table2[[#This Row],[1M Return vs Nifty]]-AVERAGE(Table2[1M Return vs Nifty]))/_xlfn.STDEV.P(Table2[1M Return vs Nifty])</f>
        <v>0.66896743209712295</v>
      </c>
      <c r="K80">
        <v>63.252370264530903</v>
      </c>
      <c r="L80">
        <f>(Table2[[#This Row],[6M Return vs Nifty]]-AVERAGE(Table2[6M Return vs Nifty]))/_xlfn.STDEV.P(Table2[6M Return vs Nifty])</f>
        <v>1.4750578332865651</v>
      </c>
      <c r="M80">
        <v>-0.161732787000748</v>
      </c>
      <c r="N80">
        <f>(Table2[[#This Row],[1W Return vs Nifty]]-AVERAGE(Table2[1W Return vs Nifty]))/_xlfn.STDEV.P(Table2[1W Return vs Nifty])</f>
        <v>-0.32083757233541671</v>
      </c>
      <c r="O80">
        <v>2736.02</v>
      </c>
      <c r="P80">
        <v>2479.9557959192798</v>
      </c>
      <c r="Q80">
        <v>1964.3260373709099</v>
      </c>
      <c r="R80">
        <v>81.793072752882395</v>
      </c>
      <c r="S80">
        <v>3.7985833436890104E-2</v>
      </c>
      <c r="T80">
        <v>0.14516154065047604</v>
      </c>
      <c r="U80">
        <v>0.44576304848101533</v>
      </c>
      <c r="V80">
        <v>1.1269092075032101</v>
      </c>
      <c r="W80">
        <v>2825.05</v>
      </c>
      <c r="X80">
        <v>2920.9</v>
      </c>
      <c r="Y80">
        <v>2825.05</v>
      </c>
      <c r="Z80">
        <v>3013.5</v>
      </c>
      <c r="AA80">
        <v>2448.1999999999998</v>
      </c>
      <c r="AB80">
        <v>3013.5</v>
      </c>
      <c r="AC80">
        <v>5.274242933753337E-3</v>
      </c>
      <c r="AD80">
        <v>2.8504022958150799E-2</v>
      </c>
      <c r="AE80">
        <v>5.274242933753337E-3</v>
      </c>
      <c r="AF80">
        <v>6.1110230813922861E-2</v>
      </c>
      <c r="AG80">
        <v>0.16001552160771171</v>
      </c>
      <c r="AH80">
        <v>6.1110230813922861E-2</v>
      </c>
      <c r="AI80">
        <v>6.1110230813922799</v>
      </c>
      <c r="AJ80">
        <v>107.52283522104401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0.26</v>
      </c>
      <c r="AM80" t="s">
        <v>2950</v>
      </c>
      <c r="AN80">
        <v>10.38</v>
      </c>
      <c r="AO80" t="s">
        <v>2950</v>
      </c>
      <c r="AP80">
        <v>0.15929979491364701</v>
      </c>
      <c r="AQ80">
        <f>(Table2[[#This Row],[Sharpe Ratio]]-AVERAGE(Table2[Sharpe Ratio]))/_xlfn.STDEV.P(Table2[Sharpe Ratio])</f>
        <v>1.1615048137154593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3.4172294952288245</v>
      </c>
      <c r="AS80">
        <f>_xlfn.RANK.AVG(Table2[[#This Row],[1Y Return vs Nifty Z-Score]],Table2[1Y Return vs Nifty Z-Score])</f>
        <v>164</v>
      </c>
      <c r="AT80">
        <f>_xlfn.RANK.AVG(Table2[[#This Row],[6M Return vs Nifty Z-Score]],Table2[6M Return vs Nifty Z-Score])</f>
        <v>61</v>
      </c>
      <c r="AU80">
        <f>_xlfn.RANK.AVG(Table2[[#This Row],[Sharpe Ratio Z-Score]],Table2[Sharpe Ratio Z-Score])</f>
        <v>101</v>
      </c>
      <c r="AV80">
        <f>(Table2[[#This Row],[Rank 1Y]]+Table2[[#This Row],[Rank 6M]]+Table2[[#This Row],[Rank Sharpe]])/3</f>
        <v>108.66666666666667</v>
      </c>
    </row>
    <row r="81" spans="1:48" x14ac:dyDescent="0.3">
      <c r="A81" t="s">
        <v>239</v>
      </c>
      <c r="B81" t="s">
        <v>240</v>
      </c>
      <c r="C81" t="s">
        <v>2912</v>
      </c>
      <c r="D81" t="s">
        <v>89</v>
      </c>
      <c r="E81">
        <v>102911.38157722499</v>
      </c>
      <c r="F81">
        <v>100.76</v>
      </c>
      <c r="G81">
        <v>95.371019019613499</v>
      </c>
      <c r="H81">
        <f>(Table2[[#This Row],[1Y Return vs Nifty]]-AVERAGE(Table2[1Y Return vs Nifty]))/_xlfn.STDEV.P(Table2[1Y Return vs Nifty])</f>
        <v>0.59207564660880296</v>
      </c>
      <c r="I81">
        <v>-1.9779168338166799</v>
      </c>
      <c r="J81">
        <f>(Table2[[#This Row],[1M Return vs Nifty]]-AVERAGE(Table2[1M Return vs Nifty]))/_xlfn.STDEV.P(Table2[1M Return vs Nifty])</f>
        <v>-0.46623337081492577</v>
      </c>
      <c r="K81">
        <v>48.235070651702799</v>
      </c>
      <c r="L81">
        <f>(Table2[[#This Row],[6M Return vs Nifty]]-AVERAGE(Table2[6M Return vs Nifty]))/_xlfn.STDEV.P(Table2[6M Return vs Nifty])</f>
        <v>1.0160769667384</v>
      </c>
      <c r="M81">
        <v>-2.4027472739988802</v>
      </c>
      <c r="N81">
        <f>(Table2[[#This Row],[1W Return vs Nifty]]-AVERAGE(Table2[1W Return vs Nifty]))/_xlfn.STDEV.P(Table2[1W Return vs Nifty])</f>
        <v>-0.74501578304294924</v>
      </c>
      <c r="O81">
        <v>101.33</v>
      </c>
      <c r="P81">
        <v>98.236643038797098</v>
      </c>
      <c r="Q81">
        <v>80.1808761261927</v>
      </c>
      <c r="R81">
        <v>58.8880132968632</v>
      </c>
      <c r="S81">
        <v>-5.6251850389814617E-3</v>
      </c>
      <c r="T81">
        <v>2.5686514554516426E-2</v>
      </c>
      <c r="U81">
        <v>0.25665875540470329</v>
      </c>
      <c r="V81">
        <v>0.56934116553120595</v>
      </c>
      <c r="W81">
        <v>99.95</v>
      </c>
      <c r="X81">
        <v>101.7</v>
      </c>
      <c r="Y81">
        <v>99.11</v>
      </c>
      <c r="Z81">
        <v>103.3</v>
      </c>
      <c r="AA81">
        <v>91.1</v>
      </c>
      <c r="AB81">
        <v>118</v>
      </c>
      <c r="AC81">
        <v>8.1040520260129423E-3</v>
      </c>
      <c r="AD81">
        <v>9.3290988487495508E-3</v>
      </c>
      <c r="AE81">
        <v>1.6648168701442811E-2</v>
      </c>
      <c r="AF81">
        <v>2.5208416038110304E-2</v>
      </c>
      <c r="AG81">
        <v>0.10603732162458845</v>
      </c>
      <c r="AH81">
        <v>0.17109964271536326</v>
      </c>
      <c r="AI81">
        <v>17.109964271536299</v>
      </c>
      <c r="AJ81">
        <v>124.659977703455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0.09</v>
      </c>
      <c r="AM81" t="s">
        <v>2950</v>
      </c>
      <c r="AN81">
        <v>3.45</v>
      </c>
      <c r="AO81" t="s">
        <v>2950</v>
      </c>
      <c r="AP81">
        <v>0.16650691679187499</v>
      </c>
      <c r="AQ81">
        <f>(Table2[[#This Row],[Sharpe Ratio]]-AVERAGE(Table2[Sharpe Ratio]))/_xlfn.STDEV.P(Table2[Sharpe Ratio])</f>
        <v>1.2423681851633777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1.6392716446527058</v>
      </c>
      <c r="AS81">
        <f>_xlfn.RANK.AVG(Table2[[#This Row],[1Y Return vs Nifty Z-Score]],Table2[1Y Return vs Nifty Z-Score])</f>
        <v>135</v>
      </c>
      <c r="AT81">
        <f>_xlfn.RANK.AVG(Table2[[#This Row],[6M Return vs Nifty Z-Score]],Table2[6M Return vs Nifty Z-Score])</f>
        <v>98</v>
      </c>
      <c r="AU81">
        <f>_xlfn.RANK.AVG(Table2[[#This Row],[Sharpe Ratio Z-Score]],Table2[Sharpe Ratio Z-Score])</f>
        <v>93</v>
      </c>
      <c r="AV81">
        <f>(Table2[[#This Row],[Rank 1Y]]+Table2[[#This Row],[Rank 6M]]+Table2[[#This Row],[Rank Sharpe]])/3</f>
        <v>108.66666666666667</v>
      </c>
    </row>
    <row r="82" spans="1:48" hidden="1" x14ac:dyDescent="0.3">
      <c r="A82" t="s">
        <v>105</v>
      </c>
      <c r="B82" t="s">
        <v>106</v>
      </c>
      <c r="C82" t="s">
        <v>2912</v>
      </c>
      <c r="D82" t="s">
        <v>60</v>
      </c>
      <c r="E82">
        <v>272685.58312869997</v>
      </c>
      <c r="F82">
        <v>733.65</v>
      </c>
      <c r="G82">
        <v>156.84042243415399</v>
      </c>
      <c r="H82">
        <f>(Table2[[#This Row],[1Y Return vs Nifty]]-AVERAGE(Table2[1Y Return vs Nifty]))/_xlfn.STDEV.P(Table2[1Y Return vs Nifty])</f>
        <v>1.3269132082045307</v>
      </c>
      <c r="I82">
        <v>12.877528828604</v>
      </c>
      <c r="J82">
        <f>(Table2[[#This Row],[1M Return vs Nifty]]-AVERAGE(Table2[1M Return vs Nifty]))/_xlfn.STDEV.P(Table2[1M Return vs Nifty])</f>
        <v>0.82154524540428386</v>
      </c>
      <c r="K82">
        <v>32.821899663390099</v>
      </c>
      <c r="L82">
        <f>(Table2[[#This Row],[6M Return vs Nifty]]-AVERAGE(Table2[6M Return vs Nifty]))/_xlfn.STDEV.P(Table2[6M Return vs Nifty])</f>
        <v>0.54499689516363181</v>
      </c>
      <c r="M82">
        <v>-0.90562440451990101</v>
      </c>
      <c r="N82">
        <f>(Table2[[#This Row],[1W Return vs Nifty]]-AVERAGE(Table2[1W Return vs Nifty]))/_xlfn.STDEV.P(Table2[1W Return vs Nifty])</f>
        <v>-0.4616410419739731</v>
      </c>
      <c r="O82">
        <v>730.6</v>
      </c>
      <c r="P82">
        <v>679.84807933507</v>
      </c>
      <c r="Q82">
        <v>538.86221499976</v>
      </c>
      <c r="R82">
        <v>81.8460333197268</v>
      </c>
      <c r="S82">
        <v>4.1746509718039171E-3</v>
      </c>
      <c r="T82">
        <v>7.913815203766017E-2</v>
      </c>
      <c r="U82">
        <v>0.3614797615756502</v>
      </c>
      <c r="V82">
        <v>0.91184354299495096</v>
      </c>
      <c r="W82">
        <v>730.05</v>
      </c>
      <c r="X82">
        <v>744.1</v>
      </c>
      <c r="Y82">
        <v>720</v>
      </c>
      <c r="Z82">
        <v>758.5</v>
      </c>
      <c r="AA82">
        <v>640</v>
      </c>
      <c r="AB82">
        <v>895.85</v>
      </c>
      <c r="AC82">
        <v>4.9311690980069489E-3</v>
      </c>
      <c r="AD82">
        <v>1.4243849246916129E-2</v>
      </c>
      <c r="AE82">
        <v>1.895833333333341E-2</v>
      </c>
      <c r="AF82">
        <v>3.3871737204389074E-2</v>
      </c>
      <c r="AG82">
        <v>0.14632812499999992</v>
      </c>
      <c r="AH82">
        <v>0.22108634907653513</v>
      </c>
      <c r="AI82">
        <v>22.108634907653499</v>
      </c>
      <c r="AJ82">
        <v>217.59740259740201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0.28000000000000003</v>
      </c>
      <c r="AM82" t="s">
        <v>2950</v>
      </c>
      <c r="AN82">
        <v>1.48</v>
      </c>
      <c r="AO82" t="s">
        <v>2950</v>
      </c>
      <c r="AP82">
        <v>0.16850421624797299</v>
      </c>
      <c r="AQ82">
        <f>(Table2[[#This Row],[Sharpe Ratio]]-AVERAGE(Table2[Sharpe Ratio]))/_xlfn.STDEV.P(Table2[Sharpe Ratio])</f>
        <v>1.2647777365127282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3.4965920433112019</v>
      </c>
      <c r="AS82">
        <f>_xlfn.RANK.AVG(Table2[[#This Row],[1Y Return vs Nifty Z-Score]],Table2[1Y Return vs Nifty Z-Score])</f>
        <v>55</v>
      </c>
      <c r="AT82">
        <f>_xlfn.RANK.AVG(Table2[[#This Row],[6M Return vs Nifty Z-Score]],Table2[6M Return vs Nifty Z-Score])</f>
        <v>183</v>
      </c>
      <c r="AU82">
        <f>_xlfn.RANK.AVG(Table2[[#This Row],[Sharpe Ratio Z-Score]],Table2[Sharpe Ratio Z-Score])</f>
        <v>90</v>
      </c>
      <c r="AV82">
        <f>(Table2[[#This Row],[Rank 1Y]]+Table2[[#This Row],[Rank 6M]]+Table2[[#This Row],[Rank Sharpe]])/3</f>
        <v>109.33333333333333</v>
      </c>
    </row>
    <row r="83" spans="1:48" x14ac:dyDescent="0.3">
      <c r="A83" t="s">
        <v>379</v>
      </c>
      <c r="B83" t="s">
        <v>380</v>
      </c>
      <c r="C83" t="s">
        <v>2914</v>
      </c>
      <c r="D83" t="s">
        <v>238</v>
      </c>
      <c r="E83">
        <v>57927.607941280003</v>
      </c>
      <c r="F83">
        <v>5038.55</v>
      </c>
      <c r="G83">
        <v>96.021336514686894</v>
      </c>
      <c r="H83">
        <f>(Table2[[#This Row],[1Y Return vs Nifty]]-AVERAGE(Table2[1Y Return vs Nifty]))/_xlfn.STDEV.P(Table2[1Y Return vs Nifty])</f>
        <v>0.59984988380320092</v>
      </c>
      <c r="I83">
        <v>0.37485335020551303</v>
      </c>
      <c r="J83">
        <f>(Table2[[#This Row],[1M Return vs Nifty]]-AVERAGE(Table2[1M Return vs Nifty]))/_xlfn.STDEV.P(Table2[1M Return vs Nifty])</f>
        <v>-0.26227805363945944</v>
      </c>
      <c r="K83">
        <v>57.844856970187898</v>
      </c>
      <c r="L83">
        <f>(Table2[[#This Row],[6M Return vs Nifty]]-AVERAGE(Table2[6M Return vs Nifty]))/_xlfn.STDEV.P(Table2[6M Return vs Nifty])</f>
        <v>1.3097854340072603</v>
      </c>
      <c r="M83">
        <v>-4.7831825731637299</v>
      </c>
      <c r="N83">
        <f>(Table2[[#This Row],[1W Return vs Nifty]]-AVERAGE(Table2[1W Return vs Nifty]))/_xlfn.STDEV.P(Table2[1W Return vs Nifty])</f>
        <v>-1.1955835021554395</v>
      </c>
      <c r="O83">
        <v>5175.5200000000004</v>
      </c>
      <c r="P83">
        <v>4890.8457819843998</v>
      </c>
      <c r="Q83">
        <v>3830.27633334047</v>
      </c>
      <c r="R83">
        <v>71.396723246556107</v>
      </c>
      <c r="S83">
        <v>-2.6464973567873473E-2</v>
      </c>
      <c r="T83">
        <v>3.020013809465727E-2</v>
      </c>
      <c r="U83">
        <v>0.31545339330798816</v>
      </c>
      <c r="V83">
        <v>0.44372541066482002</v>
      </c>
      <c r="W83">
        <v>5011.1000000000004</v>
      </c>
      <c r="X83">
        <v>5179</v>
      </c>
      <c r="Y83">
        <v>5011.1000000000004</v>
      </c>
      <c r="Z83">
        <v>5419</v>
      </c>
      <c r="AA83">
        <v>4930.8</v>
      </c>
      <c r="AB83">
        <v>5699.95</v>
      </c>
      <c r="AC83">
        <v>5.4778391969827478E-3</v>
      </c>
      <c r="AD83">
        <v>2.7875083109227816E-2</v>
      </c>
      <c r="AE83">
        <v>5.4778391969827478E-3</v>
      </c>
      <c r="AF83">
        <v>7.550783459527044E-2</v>
      </c>
      <c r="AG83">
        <v>2.1852437738298036E-2</v>
      </c>
      <c r="AH83">
        <v>0.131267924303619</v>
      </c>
      <c r="AI83">
        <v>13.1267924303618</v>
      </c>
      <c r="AJ83">
        <v>129.876588270182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0.11</v>
      </c>
      <c r="AM83" t="s">
        <v>2950</v>
      </c>
      <c r="AN83">
        <v>-4.5199999999999996</v>
      </c>
      <c r="AO83" t="s">
        <v>2949</v>
      </c>
      <c r="AP83">
        <v>0.138546005687399</v>
      </c>
      <c r="AQ83">
        <f>(Table2[[#This Row],[Sharpe Ratio]]-AVERAGE(Table2[Sharpe Ratio]))/_xlfn.STDEV.P(Table2[Sharpe Ratio])</f>
        <v>0.92864884214882826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1.3804226041643903</v>
      </c>
      <c r="AS83">
        <f>_xlfn.RANK.AVG(Table2[[#This Row],[1Y Return vs Nifty Z-Score]],Table2[1Y Return vs Nifty Z-Score])</f>
        <v>133</v>
      </c>
      <c r="AT83">
        <f>_xlfn.RANK.AVG(Table2[[#This Row],[6M Return vs Nifty Z-Score]],Table2[6M Return vs Nifty Z-Score])</f>
        <v>73</v>
      </c>
      <c r="AU83">
        <f>_xlfn.RANK.AVG(Table2[[#This Row],[Sharpe Ratio Z-Score]],Table2[Sharpe Ratio Z-Score])</f>
        <v>138</v>
      </c>
      <c r="AV83">
        <f>(Table2[[#This Row],[Rank 1Y]]+Table2[[#This Row],[Rank 6M]]+Table2[[#This Row],[Rank Sharpe]])/3</f>
        <v>114.66666666666667</v>
      </c>
    </row>
    <row r="84" spans="1:48" hidden="1" x14ac:dyDescent="0.3">
      <c r="A84" t="s">
        <v>928</v>
      </c>
      <c r="B84" t="s">
        <v>929</v>
      </c>
      <c r="C84" t="s">
        <v>2912</v>
      </c>
      <c r="D84" t="s">
        <v>89</v>
      </c>
      <c r="E84">
        <v>14015.323301214999</v>
      </c>
      <c r="F84">
        <v>19.190000000000001</v>
      </c>
      <c r="G84">
        <v>189.961182954039</v>
      </c>
      <c r="H84">
        <f>(Table2[[#This Row],[1Y Return vs Nifty]]-AVERAGE(Table2[1Y Return vs Nifty]))/_xlfn.STDEV.P(Table2[1Y Return vs Nifty])</f>
        <v>1.7228561903495492</v>
      </c>
      <c r="I84">
        <v>-10.4340545127688</v>
      </c>
      <c r="J84">
        <f>(Table2[[#This Row],[1M Return vs Nifty]]-AVERAGE(Table2[1M Return vs Nifty]))/_xlfn.STDEV.P(Table2[1M Return vs Nifty])</f>
        <v>-1.1992731951473063</v>
      </c>
      <c r="K84">
        <v>34.263052869167197</v>
      </c>
      <c r="L84">
        <f>(Table2[[#This Row],[6M Return vs Nifty]]-AVERAGE(Table2[6M Return vs Nifty]))/_xlfn.STDEV.P(Table2[6M Return vs Nifty])</f>
        <v>0.58904354564473449</v>
      </c>
      <c r="M84">
        <v>-4.5585801185215296</v>
      </c>
      <c r="N84">
        <f>(Table2[[#This Row],[1W Return vs Nifty]]-AVERAGE(Table2[1W Return vs Nifty]))/_xlfn.STDEV.P(Table2[1W Return vs Nifty])</f>
        <v>-1.1530708509060201</v>
      </c>
      <c r="O84">
        <v>19.04</v>
      </c>
      <c r="P84">
        <v>18.715319792562202</v>
      </c>
      <c r="Q84">
        <v>15.666783481509</v>
      </c>
      <c r="R84">
        <v>71.201120498824906</v>
      </c>
      <c r="S84">
        <v>7.8781512605043957E-3</v>
      </c>
      <c r="T84">
        <v>2.5363189766409722E-2</v>
      </c>
      <c r="U84">
        <v>0.22488448395609351</v>
      </c>
      <c r="V84">
        <v>1.20715842285616</v>
      </c>
      <c r="W84">
        <v>18.91</v>
      </c>
      <c r="X84">
        <v>19.5</v>
      </c>
      <c r="Y84">
        <v>18.649999999999999</v>
      </c>
      <c r="Z84">
        <v>20.18</v>
      </c>
      <c r="AA84">
        <v>17.399999999999999</v>
      </c>
      <c r="AB84">
        <v>20.239999999999998</v>
      </c>
      <c r="AC84">
        <v>1.4806980433633044E-2</v>
      </c>
      <c r="AD84">
        <v>1.6154247003647759E-2</v>
      </c>
      <c r="AE84">
        <v>2.895442359249345E-2</v>
      </c>
      <c r="AF84">
        <v>5.1589369463262091E-2</v>
      </c>
      <c r="AG84">
        <v>0.10287356321839103</v>
      </c>
      <c r="AH84">
        <v>5.4715997915580905E-2</v>
      </c>
      <c r="AI84">
        <v>25.065138092756602</v>
      </c>
      <c r="AJ84">
        <v>228.03418803418799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0.17</v>
      </c>
      <c r="AM84" t="s">
        <v>2950</v>
      </c>
      <c r="AN84">
        <v>0.21</v>
      </c>
      <c r="AO84" t="s">
        <v>2950</v>
      </c>
      <c r="AP84">
        <v>0.13811978060753599</v>
      </c>
      <c r="AQ84">
        <f>(Table2[[#This Row],[Sharpe Ratio]]-AVERAGE(Table2[Sharpe Ratio]))/_xlfn.STDEV.P(Table2[Sharpe Ratio])</f>
        <v>0.92386662845302558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0.88342231839398244</v>
      </c>
      <c r="AS84">
        <f>_xlfn.RANK.AVG(Table2[[#This Row],[1Y Return vs Nifty Z-Score]],Table2[1Y Return vs Nifty Z-Score])</f>
        <v>33</v>
      </c>
      <c r="AT84">
        <f>_xlfn.RANK.AVG(Table2[[#This Row],[6M Return vs Nifty Z-Score]],Table2[6M Return vs Nifty Z-Score])</f>
        <v>172</v>
      </c>
      <c r="AU84">
        <f>_xlfn.RANK.AVG(Table2[[#This Row],[Sharpe Ratio Z-Score]],Table2[Sharpe Ratio Z-Score])</f>
        <v>140</v>
      </c>
      <c r="AV84">
        <f>(Table2[[#This Row],[Rank 1Y]]+Table2[[#This Row],[Rank 6M]]+Table2[[#This Row],[Rank Sharpe]])/3</f>
        <v>115</v>
      </c>
    </row>
    <row r="85" spans="1:48" x14ac:dyDescent="0.3">
      <c r="A85" t="s">
        <v>990</v>
      </c>
      <c r="B85" t="s">
        <v>991</v>
      </c>
      <c r="C85" t="s">
        <v>2905</v>
      </c>
      <c r="D85" t="s">
        <v>354</v>
      </c>
      <c r="E85">
        <v>12393.533319135</v>
      </c>
      <c r="F85">
        <v>1004.9</v>
      </c>
      <c r="G85">
        <v>187.01623533221999</v>
      </c>
      <c r="H85">
        <f>(Table2[[#This Row],[1Y Return vs Nifty]]-AVERAGE(Table2[1Y Return vs Nifty]))/_xlfn.STDEV.P(Table2[1Y Return vs Nifty])</f>
        <v>1.6876507383810222</v>
      </c>
      <c r="I85">
        <v>-6.0163169875059701</v>
      </c>
      <c r="J85">
        <f>(Table2[[#This Row],[1M Return vs Nifty]]-AVERAGE(Table2[1M Return vs Nifty]))/_xlfn.STDEV.P(Table2[1M Return vs Nifty])</f>
        <v>-0.816311414909768</v>
      </c>
      <c r="K85">
        <v>32.667728602137203</v>
      </c>
      <c r="L85">
        <f>(Table2[[#This Row],[6M Return vs Nifty]]-AVERAGE(Table2[6M Return vs Nifty]))/_xlfn.STDEV.P(Table2[6M Return vs Nifty])</f>
        <v>0.54028489173326411</v>
      </c>
      <c r="M85">
        <v>2.5118521386785702</v>
      </c>
      <c r="N85">
        <f>(Table2[[#This Row],[1W Return vs Nifty]]-AVERAGE(Table2[1W Return vs Nifty]))/_xlfn.STDEV.P(Table2[1W Return vs Nifty])</f>
        <v>0.18521737578247552</v>
      </c>
      <c r="O85">
        <v>928.19</v>
      </c>
      <c r="P85">
        <v>897.32933627977604</v>
      </c>
      <c r="Q85">
        <v>736.91587043486004</v>
      </c>
      <c r="R85">
        <v>32.438669688921102</v>
      </c>
      <c r="S85">
        <v>8.2644717137654977E-2</v>
      </c>
      <c r="T85">
        <v>0.11987868820404279</v>
      </c>
      <c r="U85">
        <v>0.36365634167574701</v>
      </c>
      <c r="V85">
        <v>0.99711336095871395</v>
      </c>
      <c r="W85">
        <v>963.8</v>
      </c>
      <c r="X85">
        <v>1017.95</v>
      </c>
      <c r="Y85">
        <v>880.05</v>
      </c>
      <c r="Z85">
        <v>1017.95</v>
      </c>
      <c r="AA85">
        <v>780</v>
      </c>
      <c r="AB85">
        <v>1017.95</v>
      </c>
      <c r="AC85">
        <v>4.2643702012865825E-2</v>
      </c>
      <c r="AD85">
        <v>1.2986366802667071E-2</v>
      </c>
      <c r="AE85">
        <v>0.14186693937844441</v>
      </c>
      <c r="AF85">
        <v>1.2986366802667071E-2</v>
      </c>
      <c r="AG85">
        <v>0.28833333333333333</v>
      </c>
      <c r="AH85">
        <v>1.2986366802667071E-2</v>
      </c>
      <c r="AI85">
        <v>5.2940591103592203</v>
      </c>
      <c r="AJ85">
        <v>232.17089496735801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0.26</v>
      </c>
      <c r="AM85" t="s">
        <v>2950</v>
      </c>
      <c r="AN85">
        <v>15.46</v>
      </c>
      <c r="AO85" t="s">
        <v>2950</v>
      </c>
      <c r="AP85">
        <v>0.144149525978267</v>
      </c>
      <c r="AQ85">
        <f>(Table2[[#This Row],[Sharpe Ratio]]-AVERAGE(Table2[Sharpe Ratio]))/_xlfn.STDEV.P(Table2[Sharpe Ratio])</f>
        <v>0.99151992305357006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2.5883615140405642</v>
      </c>
      <c r="AS85">
        <f>_xlfn.RANK.AVG(Table2[[#This Row],[1Y Return vs Nifty Z-Score]],Table2[1Y Return vs Nifty Z-Score])</f>
        <v>35</v>
      </c>
      <c r="AT85">
        <f>_xlfn.RANK.AVG(Table2[[#This Row],[6M Return vs Nifty Z-Score]],Table2[6M Return vs Nifty Z-Score])</f>
        <v>184</v>
      </c>
      <c r="AU85">
        <f>_xlfn.RANK.AVG(Table2[[#This Row],[Sharpe Ratio Z-Score]],Table2[Sharpe Ratio Z-Score])</f>
        <v>127</v>
      </c>
      <c r="AV85">
        <f>(Table2[[#This Row],[Rank 1Y]]+Table2[[#This Row],[Rank 6M]]+Table2[[#This Row],[Rank Sharpe]])/3</f>
        <v>115.33333333333333</v>
      </c>
    </row>
    <row r="86" spans="1:48" x14ac:dyDescent="0.3">
      <c r="A86" t="s">
        <v>478</v>
      </c>
      <c r="B86" t="s">
        <v>479</v>
      </c>
      <c r="C86" t="s">
        <v>2910</v>
      </c>
      <c r="D86" t="s">
        <v>480</v>
      </c>
      <c r="E86">
        <v>40353.75</v>
      </c>
      <c r="F86">
        <v>569.70000000000005</v>
      </c>
      <c r="G86">
        <v>122.744010769505</v>
      </c>
      <c r="H86">
        <f>(Table2[[#This Row],[1Y Return vs Nifty]]-AVERAGE(Table2[1Y Return vs Nifty]))/_xlfn.STDEV.P(Table2[1Y Return vs Nifty])</f>
        <v>0.91930677939562522</v>
      </c>
      <c r="I86">
        <v>16.070327961103398</v>
      </c>
      <c r="J86">
        <f>(Table2[[#This Row],[1M Return vs Nifty]]-AVERAGE(Table2[1M Return vs Nifty]))/_xlfn.STDEV.P(Table2[1M Return vs Nifty])</f>
        <v>1.0983204120434775</v>
      </c>
      <c r="K86">
        <v>83.472373726706607</v>
      </c>
      <c r="L86">
        <f>(Table2[[#This Row],[6M Return vs Nifty]]-AVERAGE(Table2[6M Return vs Nifty]))/_xlfn.STDEV.P(Table2[6M Return vs Nifty])</f>
        <v>2.0930514106903626</v>
      </c>
      <c r="M86">
        <v>5.0223960228881701</v>
      </c>
      <c r="N86">
        <f>(Table2[[#This Row],[1W Return vs Nifty]]-AVERAGE(Table2[1W Return vs Nifty]))/_xlfn.STDEV.P(Table2[1W Return vs Nifty])</f>
        <v>0.66041198915297561</v>
      </c>
      <c r="O86">
        <v>526</v>
      </c>
      <c r="P86">
        <v>477.309701351976</v>
      </c>
      <c r="Q86">
        <v>364.10544119349402</v>
      </c>
      <c r="R86">
        <v>62.9019856129948</v>
      </c>
      <c r="S86">
        <v>8.3079847908745341E-2</v>
      </c>
      <c r="T86">
        <v>0.19356467799906274</v>
      </c>
      <c r="U86">
        <v>0.56465665037191348</v>
      </c>
      <c r="V86">
        <v>0.59988308496432297</v>
      </c>
      <c r="W86">
        <v>567</v>
      </c>
      <c r="X86">
        <v>576</v>
      </c>
      <c r="Y86">
        <v>543.20000000000005</v>
      </c>
      <c r="Z86">
        <v>576.20000000000005</v>
      </c>
      <c r="AA86">
        <v>429.2</v>
      </c>
      <c r="AB86">
        <v>576.20000000000005</v>
      </c>
      <c r="AC86">
        <v>4.761904761904745E-3</v>
      </c>
      <c r="AD86">
        <v>1.1058451816745585E-2</v>
      </c>
      <c r="AE86">
        <v>4.8784977908689298E-2</v>
      </c>
      <c r="AF86">
        <v>1.140951377918209E-2</v>
      </c>
      <c r="AG86">
        <v>0.32735321528424999</v>
      </c>
      <c r="AH86">
        <v>1.140951377918209E-2</v>
      </c>
      <c r="AI86">
        <v>1.1409513779181999</v>
      </c>
      <c r="AJ86">
        <v>156.160071942446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0.56000000000000005</v>
      </c>
      <c r="AM86" t="s">
        <v>2950</v>
      </c>
      <c r="AN86">
        <v>25.09</v>
      </c>
      <c r="AO86" t="s">
        <v>2950</v>
      </c>
      <c r="AP86">
        <v>0.10665894189093</v>
      </c>
      <c r="AQ86">
        <f>(Table2[[#This Row],[Sharpe Ratio]]-AVERAGE(Table2[Sharpe Ratio]))/_xlfn.STDEV.P(Table2[Sharpe Ratio])</f>
        <v>0.5708783579356046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5.3419689492180451</v>
      </c>
      <c r="AS86">
        <f>_xlfn.RANK.AVG(Table2[[#This Row],[1Y Return vs Nifty Z-Score]],Table2[1Y Return vs Nifty Z-Score])</f>
        <v>101</v>
      </c>
      <c r="AT86">
        <f>_xlfn.RANK.AVG(Table2[[#This Row],[6M Return vs Nifty Z-Score]],Table2[6M Return vs Nifty Z-Score])</f>
        <v>32</v>
      </c>
      <c r="AU86">
        <f>_xlfn.RANK.AVG(Table2[[#This Row],[Sharpe Ratio Z-Score]],Table2[Sharpe Ratio Z-Score])</f>
        <v>214</v>
      </c>
      <c r="AV86">
        <f>(Table2[[#This Row],[Rank 1Y]]+Table2[[#This Row],[Rank 6M]]+Table2[[#This Row],[Rank Sharpe]])/3</f>
        <v>115.66666666666667</v>
      </c>
    </row>
    <row r="87" spans="1:48" x14ac:dyDescent="0.3">
      <c r="A87" t="s">
        <v>727</v>
      </c>
      <c r="B87" t="s">
        <v>728</v>
      </c>
      <c r="C87" t="s">
        <v>2909</v>
      </c>
      <c r="D87" t="s">
        <v>202</v>
      </c>
      <c r="E87">
        <v>19941.88961952</v>
      </c>
      <c r="F87">
        <v>1156.8499999999999</v>
      </c>
      <c r="G87">
        <v>91.908220704218095</v>
      </c>
      <c r="H87">
        <f>(Table2[[#This Row],[1Y Return vs Nifty]]-AVERAGE(Table2[1Y Return vs Nifty]))/_xlfn.STDEV.P(Table2[1Y Return vs Nifty])</f>
        <v>0.550679535225997</v>
      </c>
      <c r="I87">
        <v>-15.302519811923</v>
      </c>
      <c r="J87">
        <f>(Table2[[#This Row],[1M Return vs Nifty]]-AVERAGE(Table2[1M Return vs Nifty]))/_xlfn.STDEV.P(Table2[1M Return vs Nifty])</f>
        <v>-1.6213073534301368</v>
      </c>
      <c r="K87">
        <v>72.725266946794207</v>
      </c>
      <c r="L87">
        <f>(Table2[[#This Row],[6M Return vs Nifty]]-AVERAGE(Table2[6M Return vs Nifty]))/_xlfn.STDEV.P(Table2[6M Return vs Nifty])</f>
        <v>1.7645824775330179</v>
      </c>
      <c r="M87">
        <v>-6.9502206837107803</v>
      </c>
      <c r="N87">
        <f>(Table2[[#This Row],[1W Return vs Nifty]]-AVERAGE(Table2[1W Return vs Nifty]))/_xlfn.STDEV.P(Table2[1W Return vs Nifty])</f>
        <v>-1.6057594977145644</v>
      </c>
      <c r="O87">
        <v>1192.44</v>
      </c>
      <c r="P87">
        <v>1167.5577753227301</v>
      </c>
      <c r="Q87">
        <v>937.54741056711703</v>
      </c>
      <c r="R87">
        <v>60.556136359260897</v>
      </c>
      <c r="S87">
        <v>-2.9846365435577615E-2</v>
      </c>
      <c r="T87">
        <v>-9.1710881885656015E-3</v>
      </c>
      <c r="U87">
        <v>0.23391093288842635</v>
      </c>
      <c r="V87">
        <v>2.1295760410637401</v>
      </c>
      <c r="W87">
        <v>1145</v>
      </c>
      <c r="X87">
        <v>1178.05</v>
      </c>
      <c r="Y87">
        <v>1143</v>
      </c>
      <c r="Z87">
        <v>1254.95</v>
      </c>
      <c r="AA87">
        <v>978.35</v>
      </c>
      <c r="AB87">
        <v>1309.1500000000001</v>
      </c>
      <c r="AC87">
        <v>1.0349344978165753E-2</v>
      </c>
      <c r="AD87">
        <v>1.8325625621299357E-2</v>
      </c>
      <c r="AE87">
        <v>1.2117235345581623E-2</v>
      </c>
      <c r="AF87">
        <v>8.4799239313653629E-2</v>
      </c>
      <c r="AG87">
        <v>0.18245004344048632</v>
      </c>
      <c r="AH87">
        <v>0.13165060293037145</v>
      </c>
      <c r="AI87">
        <v>16.0565328262091</v>
      </c>
      <c r="AJ87">
        <v>124.195736434108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-0.02</v>
      </c>
      <c r="AM87" t="s">
        <v>2949</v>
      </c>
      <c r="AN87">
        <v>8.06</v>
      </c>
      <c r="AO87" t="s">
        <v>2950</v>
      </c>
      <c r="AP87">
        <v>0.13041783591852099</v>
      </c>
      <c r="AQ87">
        <f>(Table2[[#This Row],[Sharpe Ratio]]-AVERAGE(Table2[Sharpe Ratio]))/_xlfn.STDEV.P(Table2[Sharpe Ratio])</f>
        <v>0.83745138187025625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-7.4353456515430016E-2</v>
      </c>
      <c r="AS87">
        <f>_xlfn.RANK.AVG(Table2[[#This Row],[1Y Return vs Nifty Z-Score]],Table2[1Y Return vs Nifty Z-Score])</f>
        <v>144</v>
      </c>
      <c r="AT87">
        <f>_xlfn.RANK.AVG(Table2[[#This Row],[6M Return vs Nifty Z-Score]],Table2[6M Return vs Nifty Z-Score])</f>
        <v>43</v>
      </c>
      <c r="AU87">
        <f>_xlfn.RANK.AVG(Table2[[#This Row],[Sharpe Ratio Z-Score]],Table2[Sharpe Ratio Z-Score])</f>
        <v>161</v>
      </c>
      <c r="AV87">
        <f>(Table2[[#This Row],[Rank 1Y]]+Table2[[#This Row],[Rank 6M]]+Table2[[#This Row],[Rank Sharpe]])/3</f>
        <v>116</v>
      </c>
    </row>
    <row r="88" spans="1:48" x14ac:dyDescent="0.3">
      <c r="A88" t="s">
        <v>797</v>
      </c>
      <c r="B88" t="s">
        <v>798</v>
      </c>
      <c r="C88" t="s">
        <v>2909</v>
      </c>
      <c r="D88" t="s">
        <v>366</v>
      </c>
      <c r="E88">
        <v>17665.053559579999</v>
      </c>
      <c r="F88">
        <v>747.8</v>
      </c>
      <c r="G88">
        <v>117.377491511522</v>
      </c>
      <c r="H88">
        <f>(Table2[[#This Row],[1Y Return vs Nifty]]-AVERAGE(Table2[1Y Return vs Nifty]))/_xlfn.STDEV.P(Table2[1Y Return vs Nifty])</f>
        <v>0.85515258711888809</v>
      </c>
      <c r="I88">
        <v>-14.9449545579972</v>
      </c>
      <c r="J88">
        <f>(Table2[[#This Row],[1M Return vs Nifty]]-AVERAGE(Table2[1M Return vs Nifty]))/_xlfn.STDEV.P(Table2[1M Return vs Nifty])</f>
        <v>-1.5903109835889102</v>
      </c>
      <c r="K88">
        <v>66.071579201141901</v>
      </c>
      <c r="L88">
        <f>(Table2[[#This Row],[6M Return vs Nifty]]-AVERAGE(Table2[6M Return vs Nifty]))/_xlfn.STDEV.P(Table2[6M Return vs Nifty])</f>
        <v>1.5612226561286635</v>
      </c>
      <c r="M88">
        <v>-3.50690201134692</v>
      </c>
      <c r="N88">
        <f>(Table2[[#This Row],[1W Return vs Nifty]]-AVERAGE(Table2[1W Return vs Nifty]))/_xlfn.STDEV.P(Table2[1W Return vs Nifty])</f>
        <v>-0.9540096934124932</v>
      </c>
      <c r="O88">
        <v>740.02</v>
      </c>
      <c r="P88">
        <v>697.75731693977298</v>
      </c>
      <c r="Q88">
        <v>541.46661291385794</v>
      </c>
      <c r="R88">
        <v>53.413988813140499</v>
      </c>
      <c r="S88">
        <v>1.0513229372179023E-2</v>
      </c>
      <c r="T88">
        <v>7.1719323961666692E-2</v>
      </c>
      <c r="U88">
        <v>0.38106391449654842</v>
      </c>
      <c r="V88">
        <v>0.56598683152401397</v>
      </c>
      <c r="W88">
        <v>738.05</v>
      </c>
      <c r="X88">
        <v>766.8</v>
      </c>
      <c r="Y88">
        <v>730.5</v>
      </c>
      <c r="Z88">
        <v>774.5</v>
      </c>
      <c r="AA88">
        <v>660</v>
      </c>
      <c r="AB88">
        <v>810.8</v>
      </c>
      <c r="AC88">
        <v>1.3210487094370338E-2</v>
      </c>
      <c r="AD88">
        <v>2.5407863064990543E-2</v>
      </c>
      <c r="AE88">
        <v>2.3682409308692698E-2</v>
      </c>
      <c r="AF88">
        <v>3.5704733886065876E-2</v>
      </c>
      <c r="AG88">
        <v>0.13303030303030305</v>
      </c>
      <c r="AH88">
        <v>8.4247124899705872E-2</v>
      </c>
      <c r="AI88">
        <v>10.7247927253276</v>
      </c>
      <c r="AJ88">
        <v>195.573122529644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0.31</v>
      </c>
      <c r="AM88" t="s">
        <v>2950</v>
      </c>
      <c r="AN88">
        <v>6.82</v>
      </c>
      <c r="AO88" t="s">
        <v>2950</v>
      </c>
      <c r="AP88">
        <v>0.113675885392756</v>
      </c>
      <c r="AQ88">
        <f>(Table2[[#This Row],[Sharpe Ratio]]-AVERAGE(Table2[Sharpe Ratio]))/_xlfn.STDEV.P(Table2[Sharpe Ratio])</f>
        <v>0.64960794214470685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0.52166250839085493</v>
      </c>
      <c r="AS88">
        <f>_xlfn.RANK.AVG(Table2[[#This Row],[1Y Return vs Nifty Z-Score]],Table2[1Y Return vs Nifty Z-Score])</f>
        <v>105</v>
      </c>
      <c r="AT88">
        <f>_xlfn.RANK.AVG(Table2[[#This Row],[6M Return vs Nifty Z-Score]],Table2[6M Return vs Nifty Z-Score])</f>
        <v>54</v>
      </c>
      <c r="AU88">
        <f>_xlfn.RANK.AVG(Table2[[#This Row],[Sharpe Ratio Z-Score]],Table2[Sharpe Ratio Z-Score])</f>
        <v>197</v>
      </c>
      <c r="AV88">
        <f>(Table2[[#This Row],[Rank 1Y]]+Table2[[#This Row],[Rank 6M]]+Table2[[#This Row],[Rank Sharpe]])/3</f>
        <v>118.66666666666667</v>
      </c>
    </row>
    <row r="89" spans="1:48" x14ac:dyDescent="0.3">
      <c r="A89" t="s">
        <v>1461</v>
      </c>
      <c r="B89" t="s">
        <v>1462</v>
      </c>
      <c r="C89" t="s">
        <v>2906</v>
      </c>
      <c r="D89" t="s">
        <v>371</v>
      </c>
      <c r="E89">
        <v>6044.9592969149999</v>
      </c>
      <c r="F89">
        <v>227.62</v>
      </c>
      <c r="G89">
        <v>255.68847933707301</v>
      </c>
      <c r="H89">
        <f>(Table2[[#This Row],[1Y Return vs Nifty]]-AVERAGE(Table2[1Y Return vs Nifty]))/_xlfn.STDEV.P(Table2[1Y Return vs Nifty])</f>
        <v>2.5085948427758287</v>
      </c>
      <c r="I89">
        <v>23.039738504180502</v>
      </c>
      <c r="J89">
        <f>(Table2[[#This Row],[1M Return vs Nifty]]-AVERAGE(Table2[1M Return vs Nifty]))/_xlfn.STDEV.P(Table2[1M Return vs Nifty])</f>
        <v>1.7024798609741347</v>
      </c>
      <c r="K89">
        <v>53.247185888374602</v>
      </c>
      <c r="L89">
        <f>(Table2[[#This Row],[6M Return vs Nifty]]-AVERAGE(Table2[6M Return vs Nifty]))/_xlfn.STDEV.P(Table2[6M Return vs Nifty])</f>
        <v>1.1692646272284244</v>
      </c>
      <c r="M89">
        <v>-0.50497866074581799</v>
      </c>
      <c r="N89">
        <f>(Table2[[#This Row],[1W Return vs Nifty]]-AVERAGE(Table2[1W Return vs Nifty]))/_xlfn.STDEV.P(Table2[1W Return vs Nifty])</f>
        <v>-0.38580699640770688</v>
      </c>
      <c r="O89">
        <v>204.82</v>
      </c>
      <c r="P89">
        <v>181.177884041228</v>
      </c>
      <c r="Q89">
        <v>140.14709295433499</v>
      </c>
      <c r="R89">
        <v>85.404178683384202</v>
      </c>
      <c r="S89">
        <v>0.1113172541743972</v>
      </c>
      <c r="T89">
        <v>0.25633435451869979</v>
      </c>
      <c r="U89">
        <v>0.62415070624523672</v>
      </c>
      <c r="V89">
        <v>0.947300015276478</v>
      </c>
      <c r="W89">
        <v>210</v>
      </c>
      <c r="X89">
        <v>239.9</v>
      </c>
      <c r="Y89">
        <v>210</v>
      </c>
      <c r="Z89">
        <v>239.9</v>
      </c>
      <c r="AA89">
        <v>159</v>
      </c>
      <c r="AB89">
        <v>239.9</v>
      </c>
      <c r="AC89">
        <v>8.3904761904761926E-2</v>
      </c>
      <c r="AD89">
        <v>5.3949565064581373E-2</v>
      </c>
      <c r="AE89">
        <v>8.3904761904761926E-2</v>
      </c>
      <c r="AF89">
        <v>5.3949565064581373E-2</v>
      </c>
      <c r="AG89">
        <v>0.43157232704402526</v>
      </c>
      <c r="AH89">
        <v>5.3949565064581373E-2</v>
      </c>
      <c r="AI89">
        <v>5.3949565064581302</v>
      </c>
      <c r="AJ89">
        <v>293.80622837370203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0.63</v>
      </c>
      <c r="AM89" t="s">
        <v>2950</v>
      </c>
      <c r="AN89">
        <v>33.270000000000003</v>
      </c>
      <c r="AO89" t="s">
        <v>2950</v>
      </c>
      <c r="AP89">
        <v>8.9885409241375003E-2</v>
      </c>
      <c r="AQ89">
        <f>(Table2[[#This Row],[Sharpe Ratio]]-AVERAGE(Table2[Sharpe Ratio]))/_xlfn.STDEV.P(Table2[Sharpe Ratio])</f>
        <v>0.38268056913003462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5.3772129037007161</v>
      </c>
      <c r="AS89">
        <f>_xlfn.RANK.AVG(Table2[[#This Row],[1Y Return vs Nifty Z-Score]],Table2[1Y Return vs Nifty Z-Score])</f>
        <v>15</v>
      </c>
      <c r="AT89">
        <f>_xlfn.RANK.AVG(Table2[[#This Row],[6M Return vs Nifty Z-Score]],Table2[6M Return vs Nifty Z-Score])</f>
        <v>83</v>
      </c>
      <c r="AU89">
        <f>_xlfn.RANK.AVG(Table2[[#This Row],[Sharpe Ratio Z-Score]],Table2[Sharpe Ratio Z-Score])</f>
        <v>260</v>
      </c>
      <c r="AV89">
        <f>(Table2[[#This Row],[Rank 1Y]]+Table2[[#This Row],[Rank 6M]]+Table2[[#This Row],[Rank Sharpe]])/3</f>
        <v>119.33333333333333</v>
      </c>
    </row>
    <row r="90" spans="1:48" x14ac:dyDescent="0.3">
      <c r="A90" t="s">
        <v>1712</v>
      </c>
      <c r="B90" t="s">
        <v>1713</v>
      </c>
      <c r="C90" t="s">
        <v>2911</v>
      </c>
      <c r="D90" t="s">
        <v>129</v>
      </c>
      <c r="E90">
        <v>3941.88698436</v>
      </c>
      <c r="F90">
        <v>795.05</v>
      </c>
      <c r="G90">
        <v>133.546047433317</v>
      </c>
      <c r="H90">
        <f>(Table2[[#This Row],[1Y Return vs Nifty]]-AVERAGE(Table2[1Y Return vs Nifty]))/_xlfn.STDEV.P(Table2[1Y Return vs Nifty])</f>
        <v>1.0484400040793318</v>
      </c>
      <c r="I90">
        <v>3.5469194240054498</v>
      </c>
      <c r="J90">
        <f>(Table2[[#This Row],[1M Return vs Nifty]]-AVERAGE(Table2[1M Return vs Nifty]))/_xlfn.STDEV.P(Table2[1M Return vs Nifty])</f>
        <v>1.2699819922924868E-2</v>
      </c>
      <c r="K90">
        <v>53.073905663627698</v>
      </c>
      <c r="L90">
        <f>(Table2[[#This Row],[6M Return vs Nifty]]-AVERAGE(Table2[6M Return vs Nifty]))/_xlfn.STDEV.P(Table2[6M Return vs Nifty])</f>
        <v>1.1639685813506384</v>
      </c>
      <c r="M90">
        <v>-0.26484278995320698</v>
      </c>
      <c r="N90">
        <f>(Table2[[#This Row],[1W Return vs Nifty]]-AVERAGE(Table2[1W Return vs Nifty]))/_xlfn.STDEV.P(Table2[1W Return vs Nifty])</f>
        <v>-0.34035418715971838</v>
      </c>
      <c r="O90">
        <v>757.27</v>
      </c>
      <c r="P90">
        <v>720.71301552315299</v>
      </c>
      <c r="Q90">
        <v>587.27174445889204</v>
      </c>
      <c r="R90">
        <v>57.658824246307198</v>
      </c>
      <c r="S90">
        <v>4.9889735497246734E-2</v>
      </c>
      <c r="T90">
        <v>0.10314366866662872</v>
      </c>
      <c r="U90">
        <v>0.35380257521593061</v>
      </c>
      <c r="V90">
        <v>1.77109235501853</v>
      </c>
      <c r="W90">
        <v>789.1</v>
      </c>
      <c r="X90">
        <v>810.5</v>
      </c>
      <c r="Y90">
        <v>761.4</v>
      </c>
      <c r="Z90">
        <v>817.9</v>
      </c>
      <c r="AA90">
        <v>587.04999999999995</v>
      </c>
      <c r="AB90">
        <v>880</v>
      </c>
      <c r="AC90">
        <v>7.5402357115701424E-3</v>
      </c>
      <c r="AD90">
        <v>1.9432740079240451E-2</v>
      </c>
      <c r="AE90">
        <v>4.4194904123982193E-2</v>
      </c>
      <c r="AF90">
        <v>2.8740330796805269E-2</v>
      </c>
      <c r="AG90">
        <v>0.35431394259432758</v>
      </c>
      <c r="AH90">
        <v>0.1068486258725867</v>
      </c>
      <c r="AI90">
        <v>10.6848625872586</v>
      </c>
      <c r="AJ90">
        <v>166.795302013422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0.05</v>
      </c>
      <c r="AM90" t="s">
        <v>2950</v>
      </c>
      <c r="AN90">
        <v>29.73</v>
      </c>
      <c r="AO90" t="s">
        <v>2950</v>
      </c>
      <c r="AP90">
        <v>0.115847588004551</v>
      </c>
      <c r="AQ90">
        <f>(Table2[[#This Row],[Sharpe Ratio]]-AVERAGE(Table2[Sharpe Ratio]))/_xlfn.STDEV.P(Table2[Sharpe Ratio])</f>
        <v>0.67397428392983716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2.5587285021230137</v>
      </c>
      <c r="AS90">
        <f>_xlfn.RANK.AVG(Table2[[#This Row],[1Y Return vs Nifty Z-Score]],Table2[1Y Return vs Nifty Z-Score])</f>
        <v>85</v>
      </c>
      <c r="AT90">
        <f>_xlfn.RANK.AVG(Table2[[#This Row],[6M Return vs Nifty Z-Score]],Table2[6M Return vs Nifty Z-Score])</f>
        <v>84</v>
      </c>
      <c r="AU90">
        <f>_xlfn.RANK.AVG(Table2[[#This Row],[Sharpe Ratio Z-Score]],Table2[Sharpe Ratio Z-Score])</f>
        <v>191</v>
      </c>
      <c r="AV90">
        <f>(Table2[[#This Row],[Rank 1Y]]+Table2[[#This Row],[Rank 6M]]+Table2[[#This Row],[Rank Sharpe]])/3</f>
        <v>120</v>
      </c>
    </row>
    <row r="91" spans="1:48" hidden="1" x14ac:dyDescent="0.3">
      <c r="A91" t="s">
        <v>196</v>
      </c>
      <c r="B91" t="s">
        <v>197</v>
      </c>
      <c r="C91" t="s">
        <v>2906</v>
      </c>
      <c r="D91" t="s">
        <v>32</v>
      </c>
      <c r="E91">
        <v>127024.21036031999</v>
      </c>
      <c r="F91">
        <v>66.13</v>
      </c>
      <c r="G91">
        <v>144.73965445749499</v>
      </c>
      <c r="H91">
        <f>(Table2[[#This Row],[1Y Return vs Nifty]]-AVERAGE(Table2[1Y Return vs Nifty]))/_xlfn.STDEV.P(Table2[1Y Return vs Nifty])</f>
        <v>1.1822542666911933</v>
      </c>
      <c r="I91">
        <v>-0.370552148812266</v>
      </c>
      <c r="J91">
        <f>(Table2[[#This Row],[1M Return vs Nifty]]-AVERAGE(Table2[1M Return vs Nifty]))/_xlfn.STDEV.P(Table2[1M Return vs Nifty])</f>
        <v>-0.32689525085189819</v>
      </c>
      <c r="K91">
        <v>41.107176116527398</v>
      </c>
      <c r="L91">
        <f>(Table2[[#This Row],[6M Return vs Nifty]]-AVERAGE(Table2[6M Return vs Nifty]))/_xlfn.STDEV.P(Table2[6M Return vs Nifty])</f>
        <v>0.79822373781140354</v>
      </c>
      <c r="M91">
        <v>-1.12761664664154</v>
      </c>
      <c r="N91">
        <f>(Table2[[#This Row],[1W Return vs Nifty]]-AVERAGE(Table2[1W Return vs Nifty]))/_xlfn.STDEV.P(Table2[1W Return vs Nifty])</f>
        <v>-0.50365963337551478</v>
      </c>
      <c r="O91">
        <v>66.739999999999995</v>
      </c>
      <c r="P91">
        <v>65.452355448344505</v>
      </c>
      <c r="Q91">
        <v>54.1395620298401</v>
      </c>
      <c r="R91">
        <v>64.374748914550693</v>
      </c>
      <c r="S91" s="1">
        <v>-9.1399460593347692E-3</v>
      </c>
      <c r="T91" s="1">
        <v>1.0353249275960597E-2</v>
      </c>
      <c r="U91" s="1">
        <v>0.22147275523860221</v>
      </c>
      <c r="V91">
        <v>0.68770685145977195</v>
      </c>
      <c r="W91">
        <v>65.7</v>
      </c>
      <c r="X91">
        <v>67.3</v>
      </c>
      <c r="Y91">
        <v>64.5</v>
      </c>
      <c r="Z91">
        <v>68.680000000000007</v>
      </c>
      <c r="AA91">
        <v>58.6</v>
      </c>
      <c r="AB91">
        <v>74.900000000000006</v>
      </c>
      <c r="AC91">
        <v>6.5449010654488049E-3</v>
      </c>
      <c r="AD91">
        <v>1.7692424013307173E-2</v>
      </c>
      <c r="AE91">
        <v>2.527131782945724E-2</v>
      </c>
      <c r="AF91">
        <v>3.8560411311054255E-2</v>
      </c>
      <c r="AG91">
        <v>0.12849829351535824</v>
      </c>
      <c r="AH91">
        <v>0.13261757145017405</v>
      </c>
      <c r="AI91">
        <v>26.644488129441999</v>
      </c>
      <c r="AJ91">
        <v>179.02953586497799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-0.06</v>
      </c>
      <c r="AM91" t="s">
        <v>2949</v>
      </c>
      <c r="AN91">
        <v>6.49</v>
      </c>
      <c r="AO91" t="s">
        <v>2950</v>
      </c>
      <c r="AP91">
        <v>0.12565704761684601</v>
      </c>
      <c r="AQ91">
        <f>(Table2[[#This Row],[Sharpe Ratio]]-AVERAGE(Table2[Sharpe Ratio]))/_xlfn.STDEV.P(Table2[Sharpe Ratio])</f>
        <v>0.78403569120652328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1.933958811481707</v>
      </c>
      <c r="AS91">
        <f>_xlfn.RANK.AVG(Table2[[#This Row],[1Y Return vs Nifty Z-Score]],Table2[1Y Return vs Nifty Z-Score])</f>
        <v>68</v>
      </c>
      <c r="AT91">
        <f>_xlfn.RANK.AVG(Table2[[#This Row],[6M Return vs Nifty Z-Score]],Table2[6M Return vs Nifty Z-Score])</f>
        <v>128</v>
      </c>
      <c r="AU91">
        <f>_xlfn.RANK.AVG(Table2[[#This Row],[Sharpe Ratio Z-Score]],Table2[Sharpe Ratio Z-Score])</f>
        <v>169</v>
      </c>
      <c r="AV91">
        <f>(Table2[[#This Row],[Rank 1Y]]+Table2[[#This Row],[Rank 6M]]+Table2[[#This Row],[Rank Sharpe]])/3</f>
        <v>121.66666666666667</v>
      </c>
    </row>
    <row r="92" spans="1:48" x14ac:dyDescent="0.3">
      <c r="A92" t="s">
        <v>908</v>
      </c>
      <c r="B92" t="s">
        <v>909</v>
      </c>
      <c r="C92" t="s">
        <v>2904</v>
      </c>
      <c r="D92" t="s">
        <v>18</v>
      </c>
      <c r="E92">
        <v>14506.948587999999</v>
      </c>
      <c r="F92">
        <v>968.85</v>
      </c>
      <c r="G92">
        <v>124.08106907737201</v>
      </c>
      <c r="H92">
        <f>(Table2[[#This Row],[1Y Return vs Nifty]]-AVERAGE(Table2[1Y Return vs Nifty]))/_xlfn.STDEV.P(Table2[1Y Return vs Nifty])</f>
        <v>0.93529067727142423</v>
      </c>
      <c r="I92">
        <v>4.64652606655262</v>
      </c>
      <c r="J92">
        <f>(Table2[[#This Row],[1M Return vs Nifty]]-AVERAGE(Table2[1M Return vs Nifty]))/_xlfn.STDEV.P(Table2[1M Return vs Nifty])</f>
        <v>0.10802176129739199</v>
      </c>
      <c r="K92">
        <v>30.891471285848301</v>
      </c>
      <c r="L92">
        <f>(Table2[[#This Row],[6M Return vs Nifty]]-AVERAGE(Table2[6M Return vs Nifty]))/_xlfn.STDEV.P(Table2[6M Return vs Nifty])</f>
        <v>0.48599629503067338</v>
      </c>
      <c r="M92">
        <v>-1.7994418859280801</v>
      </c>
      <c r="N92">
        <f>(Table2[[#This Row],[1W Return vs Nifty]]-AVERAGE(Table2[1W Return vs Nifty]))/_xlfn.STDEV.P(Table2[1W Return vs Nifty])</f>
        <v>-0.63082241146645446</v>
      </c>
      <c r="O92">
        <v>956.22</v>
      </c>
      <c r="P92">
        <v>938.100549498291</v>
      </c>
      <c r="Q92">
        <v>781.39918518317904</v>
      </c>
      <c r="R92">
        <v>68.2537843884121</v>
      </c>
      <c r="S92">
        <v>1.3208257513961152E-2</v>
      </c>
      <c r="T92">
        <v>3.2778416469486427E-2</v>
      </c>
      <c r="U92">
        <v>0.23989123404688217</v>
      </c>
      <c r="V92">
        <v>0.43399639072441598</v>
      </c>
      <c r="W92">
        <v>965.1</v>
      </c>
      <c r="X92">
        <v>986.4</v>
      </c>
      <c r="Y92">
        <v>958.55</v>
      </c>
      <c r="Z92">
        <v>1015</v>
      </c>
      <c r="AA92">
        <v>794.3</v>
      </c>
      <c r="AB92">
        <v>1015</v>
      </c>
      <c r="AC92">
        <v>3.8856077090456687E-3</v>
      </c>
      <c r="AD92">
        <v>1.8114259173246605E-2</v>
      </c>
      <c r="AE92">
        <v>1.0745396692921627E-2</v>
      </c>
      <c r="AF92">
        <v>4.7633792640759731E-2</v>
      </c>
      <c r="AG92">
        <v>0.21975324184816825</v>
      </c>
      <c r="AH92">
        <v>4.7633792640759731E-2</v>
      </c>
      <c r="AI92">
        <v>15.859008102389399</v>
      </c>
      <c r="AJ92">
        <v>178.48519689565899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</v>
      </c>
      <c r="AM92" t="s">
        <v>2951</v>
      </c>
      <c r="AN92">
        <v>11.07</v>
      </c>
      <c r="AO92" t="s">
        <v>2950</v>
      </c>
      <c r="AP92">
        <v>0.17493948060550499</v>
      </c>
      <c r="AQ92">
        <f>(Table2[[#This Row],[Sharpe Ratio]]-AVERAGE(Table2[Sharpe Ratio]))/_xlfn.STDEV.P(Table2[Sharpe Ratio])</f>
        <v>1.3369809239849242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2.2354672461179597</v>
      </c>
      <c r="AS92">
        <f>_xlfn.RANK.AVG(Table2[[#This Row],[1Y Return vs Nifty Z-Score]],Table2[1Y Return vs Nifty Z-Score])</f>
        <v>98</v>
      </c>
      <c r="AT92">
        <f>_xlfn.RANK.AVG(Table2[[#This Row],[6M Return vs Nifty Z-Score]],Table2[6M Return vs Nifty Z-Score])</f>
        <v>197</v>
      </c>
      <c r="AU92">
        <f>_xlfn.RANK.AVG(Table2[[#This Row],[Sharpe Ratio Z-Score]],Table2[Sharpe Ratio Z-Score])</f>
        <v>76</v>
      </c>
      <c r="AV92">
        <f>(Table2[[#This Row],[Rank 1Y]]+Table2[[#This Row],[Rank 6M]]+Table2[[#This Row],[Rank Sharpe]])/3</f>
        <v>123.66666666666667</v>
      </c>
    </row>
    <row r="93" spans="1:48" hidden="1" x14ac:dyDescent="0.3">
      <c r="A93" t="s">
        <v>1383</v>
      </c>
      <c r="B93" t="s">
        <v>1384</v>
      </c>
      <c r="C93" t="s">
        <v>2915</v>
      </c>
      <c r="D93" t="s">
        <v>55</v>
      </c>
      <c r="E93">
        <v>6712.64</v>
      </c>
      <c r="F93">
        <v>883.95</v>
      </c>
      <c r="G93">
        <v>126.101411871691</v>
      </c>
      <c r="H93">
        <f>(Table2[[#This Row],[1Y Return vs Nifty]]-AVERAGE(Table2[1Y Return vs Nifty]))/_xlfn.STDEV.P(Table2[1Y Return vs Nifty])</f>
        <v>0.95944291708661789</v>
      </c>
      <c r="I93">
        <v>-11.918818194360901</v>
      </c>
      <c r="J93">
        <f>(Table2[[#This Row],[1M Return vs Nifty]]-AVERAGE(Table2[1M Return vs Nifty]))/_xlfn.STDEV.P(Table2[1M Return vs Nifty])</f>
        <v>-1.3279833639798748</v>
      </c>
      <c r="K93">
        <v>51.135964894211703</v>
      </c>
      <c r="L93">
        <f>(Table2[[#This Row],[6M Return vs Nifty]]-AVERAGE(Table2[6M Return vs Nifty]))/_xlfn.STDEV.P(Table2[6M Return vs Nifty])</f>
        <v>1.1047383764138095</v>
      </c>
      <c r="M93">
        <v>-1.2495737397283599</v>
      </c>
      <c r="N93">
        <f>(Table2[[#This Row],[1W Return vs Nifty]]-AVERAGE(Table2[1W Return vs Nifty]))/_xlfn.STDEV.P(Table2[1W Return vs Nifty])</f>
        <v>-0.52674361691457461</v>
      </c>
      <c r="O93">
        <v>881.96</v>
      </c>
      <c r="P93">
        <v>882.53596434890505</v>
      </c>
      <c r="Q93">
        <v>741.44801004323301</v>
      </c>
      <c r="R93">
        <v>59.097490641645599</v>
      </c>
      <c r="S93">
        <v>2.2563381559255191E-3</v>
      </c>
      <c r="T93">
        <v>1.6022413909648758E-3</v>
      </c>
      <c r="U93">
        <v>0.19219417683575402</v>
      </c>
      <c r="V93">
        <v>0.85710624722300599</v>
      </c>
      <c r="W93">
        <v>880.55</v>
      </c>
      <c r="X93">
        <v>904</v>
      </c>
      <c r="Y93">
        <v>878.15</v>
      </c>
      <c r="Z93">
        <v>923</v>
      </c>
      <c r="AA93">
        <v>691.1</v>
      </c>
      <c r="AB93">
        <v>944.05</v>
      </c>
      <c r="AC93">
        <v>3.8612230991994512E-3</v>
      </c>
      <c r="AD93">
        <v>2.2682278409412282E-2</v>
      </c>
      <c r="AE93">
        <v>6.6047941695610568E-3</v>
      </c>
      <c r="AF93">
        <v>4.417670682730912E-2</v>
      </c>
      <c r="AG93">
        <v>0.2790478946606858</v>
      </c>
      <c r="AH93">
        <v>6.7990270942926534E-2</v>
      </c>
      <c r="AI93">
        <v>31.7947847728943</v>
      </c>
      <c r="AJ93">
        <v>163.668903803132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-0.02</v>
      </c>
      <c r="AM93" t="s">
        <v>2949</v>
      </c>
      <c r="AN93">
        <v>16.96</v>
      </c>
      <c r="AO93" t="s">
        <v>2950</v>
      </c>
      <c r="AP93">
        <v>0.116226176954338</v>
      </c>
      <c r="AQ93">
        <f>(Table2[[#This Row],[Sharpe Ratio]]-AVERAGE(Table2[Sharpe Ratio]))/_xlfn.STDEV.P(Table2[Sharpe Ratio])</f>
        <v>0.67822202378909857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92</v>
      </c>
      <c r="AT93">
        <f>_xlfn.RANK.AVG(Table2[[#This Row],[6M Return vs Nifty Z-Score]],Table2[6M Return vs Nifty Z-Score])</f>
        <v>89</v>
      </c>
      <c r="AU93">
        <f>_xlfn.RANK.AVG(Table2[[#This Row],[Sharpe Ratio Z-Score]],Table2[Sharpe Ratio Z-Score])</f>
        <v>190</v>
      </c>
      <c r="AV93">
        <f>(Table2[[#This Row],[Rank 1Y]]+Table2[[#This Row],[Rank 6M]]+Table2[[#This Row],[Rank Sharpe]])/3</f>
        <v>123.66666666666667</v>
      </c>
    </row>
    <row r="94" spans="1:48" x14ac:dyDescent="0.3">
      <c r="A94" t="s">
        <v>662</v>
      </c>
      <c r="B94" t="s">
        <v>663</v>
      </c>
      <c r="C94" t="s">
        <v>2910</v>
      </c>
      <c r="D94" t="s">
        <v>255</v>
      </c>
      <c r="E94">
        <v>23252.1160364799</v>
      </c>
      <c r="F94">
        <v>2038.15</v>
      </c>
      <c r="G94">
        <v>75.101530068660495</v>
      </c>
      <c r="H94">
        <f>(Table2[[#This Row],[1Y Return vs Nifty]]-AVERAGE(Table2[1Y Return vs Nifty]))/_xlfn.STDEV.P(Table2[1Y Return vs Nifty])</f>
        <v>0.34976352044317777</v>
      </c>
      <c r="I94">
        <v>5.7217698650817201</v>
      </c>
      <c r="J94">
        <f>(Table2[[#This Row],[1M Return vs Nifty]]-AVERAGE(Table2[1M Return vs Nifty]))/_xlfn.STDEV.P(Table2[1M Return vs Nifty])</f>
        <v>0.20123175327163881</v>
      </c>
      <c r="K94">
        <v>34.275276157373803</v>
      </c>
      <c r="L94">
        <f>(Table2[[#This Row],[6M Return vs Nifty]]-AVERAGE(Table2[6M Return vs Nifty]))/_xlfn.STDEV.P(Table2[6M Return vs Nifty])</f>
        <v>0.58941713181253952</v>
      </c>
      <c r="M94">
        <v>-3.0956586100106498</v>
      </c>
      <c r="N94">
        <f>(Table2[[#This Row],[1W Return vs Nifty]]-AVERAGE(Table2[1W Return vs Nifty]))/_xlfn.STDEV.P(Table2[1W Return vs Nifty])</f>
        <v>-0.87616972800568149</v>
      </c>
      <c r="O94">
        <v>2022.93</v>
      </c>
      <c r="P94">
        <v>1961.2655821451899</v>
      </c>
      <c r="Q94">
        <v>1690.2760536713699</v>
      </c>
      <c r="R94">
        <v>68.743583130484097</v>
      </c>
      <c r="S94">
        <v>7.5237403172625505E-3</v>
      </c>
      <c r="T94">
        <v>3.9201431236413953E-2</v>
      </c>
      <c r="U94">
        <v>0.20580895385285114</v>
      </c>
      <c r="V94">
        <v>1.25398483439551</v>
      </c>
      <c r="W94">
        <v>2004.2</v>
      </c>
      <c r="X94">
        <v>2069.9499999999998</v>
      </c>
      <c r="Y94">
        <v>2004</v>
      </c>
      <c r="Z94">
        <v>2092.75</v>
      </c>
      <c r="AA94">
        <v>1800.05</v>
      </c>
      <c r="AB94">
        <v>2255</v>
      </c>
      <c r="AC94">
        <v>1.6939427202874002E-2</v>
      </c>
      <c r="AD94">
        <v>1.5602384515369216E-2</v>
      </c>
      <c r="AE94">
        <v>1.7040918163672591E-2</v>
      </c>
      <c r="AF94">
        <v>2.6788999828275539E-2</v>
      </c>
      <c r="AG94">
        <v>0.1322741034971251</v>
      </c>
      <c r="AH94">
        <v>0.10639550572823397</v>
      </c>
      <c r="AI94">
        <v>19.1448126977896</v>
      </c>
      <c r="AJ94">
        <v>103.65207833733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-0.06</v>
      </c>
      <c r="AM94" t="s">
        <v>2949</v>
      </c>
      <c r="AN94">
        <v>5.08</v>
      </c>
      <c r="AO94" t="s">
        <v>2950</v>
      </c>
      <c r="AP94">
        <v>0.22778483812724401</v>
      </c>
      <c r="AQ94">
        <f>(Table2[[#This Row],[Sharpe Ratio]]-AVERAGE(Table2[Sharpe Ratio]))/_xlfn.STDEV.P(Table2[Sharpe Ratio])</f>
        <v>1.9299019050338944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2.1941445825555692</v>
      </c>
      <c r="AS94">
        <f>_xlfn.RANK.AVG(Table2[[#This Row],[1Y Return vs Nifty Z-Score]],Table2[1Y Return vs Nifty Z-Score])</f>
        <v>181</v>
      </c>
      <c r="AT94">
        <f>_xlfn.RANK.AVG(Table2[[#This Row],[6M Return vs Nifty Z-Score]],Table2[6M Return vs Nifty Z-Score])</f>
        <v>171</v>
      </c>
      <c r="AU94">
        <f>_xlfn.RANK.AVG(Table2[[#This Row],[Sharpe Ratio Z-Score]],Table2[Sharpe Ratio Z-Score])</f>
        <v>20</v>
      </c>
      <c r="AV94">
        <f>(Table2[[#This Row],[Rank 1Y]]+Table2[[#This Row],[Rank 6M]]+Table2[[#This Row],[Rank Sharpe]])/3</f>
        <v>124</v>
      </c>
    </row>
    <row r="95" spans="1:48" hidden="1" x14ac:dyDescent="0.3">
      <c r="A95" t="s">
        <v>847</v>
      </c>
      <c r="B95" t="s">
        <v>848</v>
      </c>
      <c r="C95" t="s">
        <v>2911</v>
      </c>
      <c r="D95" t="s">
        <v>129</v>
      </c>
      <c r="E95">
        <v>16093.92294095</v>
      </c>
      <c r="F95">
        <v>902.4</v>
      </c>
      <c r="G95">
        <v>1067.44499524154</v>
      </c>
      <c r="H95">
        <f>(Table2[[#This Row],[1Y Return vs Nifty]]-AVERAGE(Table2[1Y Return vs Nifty]))/_xlfn.STDEV.P(Table2[1Y Return vs Nifty])</f>
        <v>12.212758957301443</v>
      </c>
      <c r="I95">
        <v>-12.265896340972199</v>
      </c>
      <c r="J95">
        <f>(Table2[[#This Row],[1M Return vs Nifty]]-AVERAGE(Table2[1M Return vs Nifty]))/_xlfn.STDEV.P(Table2[1M Return vs Nifty])</f>
        <v>-1.3580706347033433</v>
      </c>
      <c r="K95">
        <v>9.9778815556713205</v>
      </c>
      <c r="L95">
        <f>(Table2[[#This Row],[6M Return vs Nifty]]-AVERAGE(Table2[6M Return vs Nifty]))/_xlfn.STDEV.P(Table2[6M Return vs Nifty])</f>
        <v>-0.15319568917864582</v>
      </c>
      <c r="M95">
        <v>-4.9420578178836401</v>
      </c>
      <c r="N95">
        <f>(Table2[[#This Row],[1W Return vs Nifty]]-AVERAGE(Table2[1W Return vs Nifty]))/_xlfn.STDEV.P(Table2[1W Return vs Nifty])</f>
        <v>-1.2256553367740923</v>
      </c>
      <c r="O95">
        <v>905.33</v>
      </c>
      <c r="P95">
        <v>936.38808492758699</v>
      </c>
      <c r="Q95">
        <v>791.78826053811804</v>
      </c>
      <c r="R95">
        <v>39.379594844330903</v>
      </c>
      <c r="S95">
        <v>-3.236388941049162E-3</v>
      </c>
      <c r="T95">
        <v>-3.6297007057939479E-2</v>
      </c>
      <c r="U95">
        <v>0.13969863532291771</v>
      </c>
      <c r="V95">
        <v>0.59916255533770202</v>
      </c>
      <c r="W95">
        <v>875</v>
      </c>
      <c r="X95">
        <v>916</v>
      </c>
      <c r="Y95">
        <v>873.05</v>
      </c>
      <c r="Z95">
        <v>927.95</v>
      </c>
      <c r="AA95">
        <v>813.05</v>
      </c>
      <c r="AB95">
        <v>949</v>
      </c>
      <c r="AC95">
        <v>3.1314285714285628E-2</v>
      </c>
      <c r="AD95">
        <v>1.5070921985815611E-2</v>
      </c>
      <c r="AE95">
        <v>3.3617776759635731E-2</v>
      </c>
      <c r="AF95">
        <v>2.8313386524822848E-2</v>
      </c>
      <c r="AG95">
        <v>0.10989484041571873</v>
      </c>
      <c r="AH95">
        <v>5.1640070921985748E-2</v>
      </c>
      <c r="AI95">
        <v>45.611702127659498</v>
      </c>
      <c r="AJ95">
        <v>1144.6896551724101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-0.18</v>
      </c>
      <c r="AM95" t="s">
        <v>2949</v>
      </c>
      <c r="AN95">
        <v>5.45</v>
      </c>
      <c r="AO95" t="s">
        <v>2950</v>
      </c>
      <c r="AP95">
        <v>0.23573984709225801</v>
      </c>
      <c r="AQ95">
        <f>(Table2[[#This Row],[Sharpe Ratio]]-AVERAGE(Table2[Sharpe Ratio]))/_xlfn.STDEV.P(Table2[Sharpe Ratio])</f>
        <v>2.0191565139718533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</v>
      </c>
      <c r="AT95">
        <f>_xlfn.RANK.AVG(Table2[[#This Row],[6M Return vs Nifty Z-Score]],Table2[6M Return vs Nifty Z-Score])</f>
        <v>359</v>
      </c>
      <c r="AU95">
        <f>_xlfn.RANK.AVG(Table2[[#This Row],[Sharpe Ratio Z-Score]],Table2[Sharpe Ratio Z-Score])</f>
        <v>16</v>
      </c>
      <c r="AV95">
        <f>(Table2[[#This Row],[Rank 1Y]]+Table2[[#This Row],[Rank 6M]]+Table2[[#This Row],[Rank Sharpe]])/3</f>
        <v>125.33333333333333</v>
      </c>
    </row>
    <row r="96" spans="1:48" x14ac:dyDescent="0.3">
      <c r="A96" t="s">
        <v>986</v>
      </c>
      <c r="B96" t="s">
        <v>987</v>
      </c>
      <c r="C96" t="s">
        <v>2914</v>
      </c>
      <c r="D96" t="s">
        <v>129</v>
      </c>
      <c r="E96">
        <v>12595.303138200001</v>
      </c>
      <c r="F96">
        <v>1135.5</v>
      </c>
      <c r="G96">
        <v>104.718625563746</v>
      </c>
      <c r="H96">
        <f>(Table2[[#This Row],[1Y Return vs Nifty]]-AVERAGE(Table2[1Y Return vs Nifty]))/_xlfn.STDEV.P(Table2[1Y Return vs Nifty])</f>
        <v>0.70382184907840029</v>
      </c>
      <c r="I96">
        <v>14.3836055529157</v>
      </c>
      <c r="J96">
        <f>(Table2[[#This Row],[1M Return vs Nifty]]-AVERAGE(Table2[1M Return vs Nifty]))/_xlfn.STDEV.P(Table2[1M Return vs Nifty])</f>
        <v>0.95210298456793296</v>
      </c>
      <c r="K96">
        <v>54.8129981835135</v>
      </c>
      <c r="L96">
        <f>(Table2[[#This Row],[6M Return vs Nifty]]-AVERAGE(Table2[6M Return vs Nifty]))/_xlfn.STDEV.P(Table2[6M Return vs Nifty])</f>
        <v>1.2171212927144557</v>
      </c>
      <c r="M96">
        <v>1.8758682723576301</v>
      </c>
      <c r="N96">
        <f>(Table2[[#This Row],[1W Return vs Nifty]]-AVERAGE(Table2[1W Return vs Nifty]))/_xlfn.STDEV.P(Table2[1W Return vs Nifty])</f>
        <v>6.4838636590906967E-2</v>
      </c>
      <c r="O96">
        <v>1021.28</v>
      </c>
      <c r="P96">
        <v>940.04780079750196</v>
      </c>
      <c r="Q96">
        <v>764.06079081238101</v>
      </c>
      <c r="R96">
        <v>54.891258441145297</v>
      </c>
      <c r="S96">
        <v>0.11184004386652058</v>
      </c>
      <c r="T96">
        <v>0.20791729849980345</v>
      </c>
      <c r="U96">
        <v>0.48613829377723916</v>
      </c>
      <c r="V96">
        <v>1.2810263861287601</v>
      </c>
      <c r="W96">
        <v>1089.6500000000001</v>
      </c>
      <c r="X96">
        <v>1139.8499999999999</v>
      </c>
      <c r="Y96">
        <v>1076.7</v>
      </c>
      <c r="Z96">
        <v>1174.5</v>
      </c>
      <c r="AA96">
        <v>886.1</v>
      </c>
      <c r="AB96">
        <v>1174.5</v>
      </c>
      <c r="AC96">
        <v>4.2077731381636285E-2</v>
      </c>
      <c r="AD96">
        <v>3.8309114927344012E-3</v>
      </c>
      <c r="AE96">
        <v>5.461131234327099E-2</v>
      </c>
      <c r="AF96">
        <v>3.4346103038309206E-2</v>
      </c>
      <c r="AG96">
        <v>0.28145807470940065</v>
      </c>
      <c r="AH96">
        <v>3.4346103038309206E-2</v>
      </c>
      <c r="AI96">
        <v>3.4346103038309201</v>
      </c>
      <c r="AJ96">
        <v>146.018849528761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0.31</v>
      </c>
      <c r="AM96" t="s">
        <v>2950</v>
      </c>
      <c r="AN96">
        <v>20.79</v>
      </c>
      <c r="AO96" t="s">
        <v>2950</v>
      </c>
      <c r="AP96">
        <v>0.123280657748552</v>
      </c>
      <c r="AQ96">
        <f>(Table2[[#This Row],[Sharpe Ratio]]-AVERAGE(Table2[Sharpe Ratio]))/_xlfn.STDEV.P(Table2[Sharpe Ratio])</f>
        <v>0.75737277362697841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3.6952575365786746</v>
      </c>
      <c r="AS96">
        <f>_xlfn.RANK.AVG(Table2[[#This Row],[1Y Return vs Nifty Z-Score]],Table2[1Y Return vs Nifty Z-Score])</f>
        <v>121</v>
      </c>
      <c r="AT96">
        <f>_xlfn.RANK.AVG(Table2[[#This Row],[6M Return vs Nifty Z-Score]],Table2[6M Return vs Nifty Z-Score])</f>
        <v>78</v>
      </c>
      <c r="AU96">
        <f>_xlfn.RANK.AVG(Table2[[#This Row],[Sharpe Ratio Z-Score]],Table2[Sharpe Ratio Z-Score])</f>
        <v>177</v>
      </c>
      <c r="AV96">
        <f>(Table2[[#This Row],[Rank 1Y]]+Table2[[#This Row],[Rank 6M]]+Table2[[#This Row],[Rank Sharpe]])/3</f>
        <v>125.33333333333333</v>
      </c>
    </row>
    <row r="97" spans="1:48" x14ac:dyDescent="0.3">
      <c r="A97" t="s">
        <v>735</v>
      </c>
      <c r="B97" t="s">
        <v>736</v>
      </c>
      <c r="C97" t="s">
        <v>2907</v>
      </c>
      <c r="D97" t="s">
        <v>600</v>
      </c>
      <c r="E97">
        <v>19731.285126719999</v>
      </c>
      <c r="F97">
        <v>1414.8</v>
      </c>
      <c r="G97">
        <v>61.970860750027597</v>
      </c>
      <c r="H97">
        <f>(Table2[[#This Row],[1Y Return vs Nifty]]-AVERAGE(Table2[1Y Return vs Nifty]))/_xlfn.STDEV.P(Table2[1Y Return vs Nifty])</f>
        <v>0.19279259689031311</v>
      </c>
      <c r="I97">
        <v>12.8020192674506</v>
      </c>
      <c r="J97">
        <f>(Table2[[#This Row],[1M Return vs Nifty]]-AVERAGE(Table2[1M Return vs Nifty]))/_xlfn.STDEV.P(Table2[1M Return vs Nifty])</f>
        <v>0.8149995247047408</v>
      </c>
      <c r="K97">
        <v>56.4398877394704</v>
      </c>
      <c r="L97">
        <f>(Table2[[#This Row],[6M Return vs Nifty]]-AVERAGE(Table2[6M Return vs Nifty]))/_xlfn.STDEV.P(Table2[6M Return vs Nifty])</f>
        <v>1.2668446915559757</v>
      </c>
      <c r="M97">
        <v>2.9376019880896198</v>
      </c>
      <c r="N97">
        <f>(Table2[[#This Row],[1W Return vs Nifty]]-AVERAGE(Table2[1W Return vs Nifty]))/_xlfn.STDEV.P(Table2[1W Return vs Nifty])</f>
        <v>0.26580311513398153</v>
      </c>
      <c r="O97">
        <v>1287.24</v>
      </c>
      <c r="P97">
        <v>1146.5222495196999</v>
      </c>
      <c r="Q97">
        <v>916.65133348279801</v>
      </c>
      <c r="R97">
        <v>53.284580197969497</v>
      </c>
      <c r="S97">
        <v>9.9095739722196319E-2</v>
      </c>
      <c r="T97">
        <v>0.23399262473335058</v>
      </c>
      <c r="U97">
        <v>0.54344399917523312</v>
      </c>
      <c r="V97">
        <v>1.40490436859418</v>
      </c>
      <c r="W97">
        <v>1383.05</v>
      </c>
      <c r="X97">
        <v>1436.95</v>
      </c>
      <c r="Y97">
        <v>1335.95</v>
      </c>
      <c r="Z97">
        <v>1480</v>
      </c>
      <c r="AA97">
        <v>1000.55</v>
      </c>
      <c r="AB97">
        <v>1480</v>
      </c>
      <c r="AC97">
        <v>2.2956509164527628E-2</v>
      </c>
      <c r="AD97">
        <v>1.5655923098671254E-2</v>
      </c>
      <c r="AE97">
        <v>5.9021669972678659E-2</v>
      </c>
      <c r="AF97">
        <v>4.6084252191122443E-2</v>
      </c>
      <c r="AG97">
        <v>0.4140222877417421</v>
      </c>
      <c r="AH97">
        <v>4.6084252191122443E-2</v>
      </c>
      <c r="AI97">
        <v>4.6084252191122399</v>
      </c>
      <c r="AJ97">
        <v>117.243761996161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0.82</v>
      </c>
      <c r="AM97" t="s">
        <v>2950</v>
      </c>
      <c r="AN97">
        <v>34.36</v>
      </c>
      <c r="AO97" t="s">
        <v>2950</v>
      </c>
      <c r="AP97">
        <v>0.16188451931133399</v>
      </c>
      <c r="AQ97">
        <f>(Table2[[#This Row],[Sharpe Ratio]]-AVERAGE(Table2[Sharpe Ratio]))/_xlfn.STDEV.P(Table2[Sharpe Ratio])</f>
        <v>1.1905052292200253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3.7309451575050367</v>
      </c>
      <c r="AS97">
        <f>_xlfn.RANK.AVG(Table2[[#This Row],[1Y Return vs Nifty Z-Score]],Table2[1Y Return vs Nifty Z-Score])</f>
        <v>221</v>
      </c>
      <c r="AT97">
        <f>_xlfn.RANK.AVG(Table2[[#This Row],[6M Return vs Nifty Z-Score]],Table2[6M Return vs Nifty Z-Score])</f>
        <v>74</v>
      </c>
      <c r="AU97">
        <f>_xlfn.RANK.AVG(Table2[[#This Row],[Sharpe Ratio Z-Score]],Table2[Sharpe Ratio Z-Score])</f>
        <v>97</v>
      </c>
      <c r="AV97">
        <f>(Table2[[#This Row],[Rank 1Y]]+Table2[[#This Row],[Rank 6M]]+Table2[[#This Row],[Rank Sharpe]])/3</f>
        <v>130.66666666666666</v>
      </c>
    </row>
    <row r="98" spans="1:48" hidden="1" x14ac:dyDescent="0.3">
      <c r="A98" t="s">
        <v>1829</v>
      </c>
      <c r="B98" t="s">
        <v>1830</v>
      </c>
      <c r="C98" t="s">
        <v>2908</v>
      </c>
      <c r="D98" t="s">
        <v>124</v>
      </c>
      <c r="E98">
        <v>3339.26406</v>
      </c>
      <c r="F98">
        <v>565.20000000000005</v>
      </c>
      <c r="G98">
        <v>140.28782239434901</v>
      </c>
      <c r="H98">
        <f>(Table2[[#This Row],[1Y Return vs Nifty]]-AVERAGE(Table2[1Y Return vs Nifty]))/_xlfn.STDEV.P(Table2[1Y Return vs Nifty])</f>
        <v>1.1290347259734441</v>
      </c>
      <c r="I98">
        <v>49.699947012451702</v>
      </c>
      <c r="J98">
        <f>(Table2[[#This Row],[1M Return vs Nifty]]-AVERAGE(Table2[1M Return vs Nifty]))/_xlfn.STDEV.P(Table2[1M Return vs Nifty])</f>
        <v>4.0135816078403845</v>
      </c>
      <c r="K98">
        <v>101.874134627809</v>
      </c>
      <c r="L98">
        <f>(Table2[[#This Row],[6M Return vs Nifty]]-AVERAGE(Table2[6M Return vs Nifty]))/_xlfn.STDEV.P(Table2[6M Return vs Nifty])</f>
        <v>2.655473176397515</v>
      </c>
      <c r="M98">
        <v>-8.4873508594653</v>
      </c>
      <c r="N98">
        <f>(Table2[[#This Row],[1W Return vs Nifty]]-AVERAGE(Table2[1W Return vs Nifty]))/_xlfn.STDEV.P(Table2[1W Return vs Nifty])</f>
        <v>-1.8967068036596912</v>
      </c>
      <c r="O98">
        <v>530.85</v>
      </c>
      <c r="P98">
        <v>447.65797610762598</v>
      </c>
      <c r="Q98">
        <v>332.617715577713</v>
      </c>
      <c r="R98">
        <v>60.301524540595501</v>
      </c>
      <c r="S98">
        <v>6.4707544504097214E-2</v>
      </c>
      <c r="T98">
        <v>0.26257104791117269</v>
      </c>
      <c r="U98">
        <v>0.69924803619771825</v>
      </c>
      <c r="V98">
        <v>2.70157229447058</v>
      </c>
      <c r="W98">
        <v>559.20000000000005</v>
      </c>
      <c r="X98">
        <v>574.70000000000005</v>
      </c>
      <c r="Y98">
        <v>556</v>
      </c>
      <c r="Z98">
        <v>606.04999999999995</v>
      </c>
      <c r="AA98">
        <v>405</v>
      </c>
      <c r="AB98">
        <v>727.35</v>
      </c>
      <c r="AC98">
        <v>1.0729613733905685E-2</v>
      </c>
      <c r="AD98">
        <v>1.6808209483368808E-2</v>
      </c>
      <c r="AE98">
        <v>1.6546762589928043E-2</v>
      </c>
      <c r="AF98">
        <v>7.2275300778485319E-2</v>
      </c>
      <c r="AG98">
        <v>0.39555555555555566</v>
      </c>
      <c r="AH98">
        <v>0.28688959660297231</v>
      </c>
      <c r="AI98">
        <v>28.688959660297201</v>
      </c>
      <c r="AJ98">
        <v>171.46974063400501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0.61</v>
      </c>
      <c r="AM98" t="s">
        <v>2950</v>
      </c>
      <c r="AN98">
        <v>24.1</v>
      </c>
      <c r="AO98" t="s">
        <v>2950</v>
      </c>
      <c r="AP98">
        <v>6.9469718887107998E-2</v>
      </c>
      <c r="AQ98">
        <f>(Table2[[#This Row],[Sharpe Ratio]]-AVERAGE(Table2[Sharpe Ratio]))/_xlfn.STDEV.P(Table2[Sharpe Ratio])</f>
        <v>0.15361804176110933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6.0550007483127626</v>
      </c>
      <c r="AS98">
        <f>_xlfn.RANK.AVG(Table2[[#This Row],[1Y Return vs Nifty Z-Score]],Table2[1Y Return vs Nifty Z-Score])</f>
        <v>75</v>
      </c>
      <c r="AT98">
        <f>_xlfn.RANK.AVG(Table2[[#This Row],[6M Return vs Nifty Z-Score]],Table2[6M Return vs Nifty Z-Score])</f>
        <v>16</v>
      </c>
      <c r="AU98">
        <f>_xlfn.RANK.AVG(Table2[[#This Row],[Sharpe Ratio Z-Score]],Table2[Sharpe Ratio Z-Score])</f>
        <v>305</v>
      </c>
      <c r="AV98">
        <f>(Table2[[#This Row],[Rank 1Y]]+Table2[[#This Row],[Rank 6M]]+Table2[[#This Row],[Rank Sharpe]])/3</f>
        <v>132</v>
      </c>
    </row>
    <row r="99" spans="1:48" x14ac:dyDescent="0.3">
      <c r="A99" t="s">
        <v>994</v>
      </c>
      <c r="B99" t="s">
        <v>995</v>
      </c>
      <c r="C99" t="s">
        <v>2915</v>
      </c>
      <c r="D99" t="s">
        <v>349</v>
      </c>
      <c r="E99">
        <v>12227.224012500001</v>
      </c>
      <c r="F99">
        <v>265.14999999999998</v>
      </c>
      <c r="G99">
        <v>128.37674421045301</v>
      </c>
      <c r="H99">
        <f>(Table2[[#This Row],[1Y Return vs Nifty]]-AVERAGE(Table2[1Y Return vs Nifty]))/_xlfn.STDEV.P(Table2[1Y Return vs Nifty])</f>
        <v>0.98664343595874782</v>
      </c>
      <c r="I99">
        <v>13.1703011808182</v>
      </c>
      <c r="J99">
        <f>(Table2[[#This Row],[1M Return vs Nifty]]-AVERAGE(Table2[1M Return vs Nifty]))/_xlfn.STDEV.P(Table2[1M Return vs Nifty])</f>
        <v>0.84692489292003592</v>
      </c>
      <c r="K99">
        <v>50.9127667477781</v>
      </c>
      <c r="L99">
        <f>(Table2[[#This Row],[6M Return vs Nifty]]-AVERAGE(Table2[6M Return vs Nifty]))/_xlfn.STDEV.P(Table2[6M Return vs Nifty])</f>
        <v>1.0979166653670025</v>
      </c>
      <c r="M99">
        <v>3.3600783506688199</v>
      </c>
      <c r="N99">
        <f>(Table2[[#This Row],[1W Return vs Nifty]]-AVERAGE(Table2[1W Return vs Nifty]))/_xlfn.STDEV.P(Table2[1W Return vs Nifty])</f>
        <v>0.34576925037531131</v>
      </c>
      <c r="O99">
        <v>254.8</v>
      </c>
      <c r="P99">
        <v>239.83032984545201</v>
      </c>
      <c r="Q99">
        <v>195.90401230017301</v>
      </c>
      <c r="R99">
        <v>83.412809887005395</v>
      </c>
      <c r="S99">
        <v>4.0620094191522682E-2</v>
      </c>
      <c r="T99">
        <v>0.10557326160900549</v>
      </c>
      <c r="U99">
        <v>0.35346896108347758</v>
      </c>
      <c r="V99">
        <v>1.60777116906509</v>
      </c>
      <c r="W99">
        <v>264</v>
      </c>
      <c r="X99">
        <v>275.35000000000002</v>
      </c>
      <c r="Y99">
        <v>264</v>
      </c>
      <c r="Z99">
        <v>289.7</v>
      </c>
      <c r="AA99">
        <v>203.4</v>
      </c>
      <c r="AB99">
        <v>289.7</v>
      </c>
      <c r="AC99">
        <v>4.356060606060419E-3</v>
      </c>
      <c r="AD99">
        <v>3.8468791250235945E-2</v>
      </c>
      <c r="AE99">
        <v>4.356060606060419E-3</v>
      </c>
      <c r="AF99">
        <v>9.2589100509145927E-2</v>
      </c>
      <c r="AG99">
        <v>0.30358898721730565</v>
      </c>
      <c r="AH99">
        <v>9.2589100509145927E-2</v>
      </c>
      <c r="AI99">
        <v>9.6549123137846493</v>
      </c>
      <c r="AJ99">
        <v>173.91528925619801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0.16</v>
      </c>
      <c r="AM99" t="s">
        <v>2950</v>
      </c>
      <c r="AN99">
        <v>23.38</v>
      </c>
      <c r="AO99" t="s">
        <v>2950</v>
      </c>
      <c r="AP99">
        <v>0.10354231031368299</v>
      </c>
      <c r="AQ99">
        <f>(Table2[[#This Row],[Sharpe Ratio]]-AVERAGE(Table2[Sharpe Ratio]))/_xlfn.STDEV.P(Table2[Sharpe Ratio])</f>
        <v>0.5359099834366845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3.8131642280577824</v>
      </c>
      <c r="AS99">
        <f>_xlfn.RANK.AVG(Table2[[#This Row],[1Y Return vs Nifty Z-Score]],Table2[1Y Return vs Nifty Z-Score])</f>
        <v>89</v>
      </c>
      <c r="AT99">
        <f>_xlfn.RANK.AVG(Table2[[#This Row],[6M Return vs Nifty Z-Score]],Table2[6M Return vs Nifty Z-Score])</f>
        <v>90</v>
      </c>
      <c r="AU99">
        <f>_xlfn.RANK.AVG(Table2[[#This Row],[Sharpe Ratio Z-Score]],Table2[Sharpe Ratio Z-Score])</f>
        <v>218</v>
      </c>
      <c r="AV99">
        <f>(Table2[[#This Row],[Rank 1Y]]+Table2[[#This Row],[Rank 6M]]+Table2[[#This Row],[Rank Sharpe]])/3</f>
        <v>132.33333333333334</v>
      </c>
    </row>
    <row r="100" spans="1:48" x14ac:dyDescent="0.3">
      <c r="A100" t="s">
        <v>443</v>
      </c>
      <c r="B100" t="s">
        <v>444</v>
      </c>
      <c r="C100" t="s">
        <v>2920</v>
      </c>
      <c r="D100" t="s">
        <v>445</v>
      </c>
      <c r="E100">
        <v>46398.295895670002</v>
      </c>
      <c r="F100">
        <v>1134.45</v>
      </c>
      <c r="G100">
        <v>149.59146862077301</v>
      </c>
      <c r="H100">
        <f>(Table2[[#This Row],[1Y Return vs Nifty]]-AVERAGE(Table2[1Y Return vs Nifty]))/_xlfn.STDEV.P(Table2[1Y Return vs Nifty])</f>
        <v>1.2402554036961355</v>
      </c>
      <c r="I100">
        <v>52.097627915714099</v>
      </c>
      <c r="J100">
        <f>(Table2[[#This Row],[1M Return vs Nifty]]-AVERAGE(Table2[1M Return vs Nifty]))/_xlfn.STDEV.P(Table2[1M Return vs Nifty])</f>
        <v>4.2214301144354636</v>
      </c>
      <c r="K100">
        <v>33.5357539962096</v>
      </c>
      <c r="L100">
        <f>(Table2[[#This Row],[6M Return vs Nifty]]-AVERAGE(Table2[6M Return vs Nifty]))/_xlfn.STDEV.P(Table2[6M Return vs Nifty])</f>
        <v>0.56681476446862822</v>
      </c>
      <c r="M100">
        <v>40.3577353328618</v>
      </c>
      <c r="N100">
        <f>(Table2[[#This Row],[1W Return vs Nifty]]-AVERAGE(Table2[1W Return vs Nifty]))/_xlfn.STDEV.P(Table2[1W Return vs Nifty])</f>
        <v>7.3486690665650078</v>
      </c>
      <c r="O100">
        <v>818.28</v>
      </c>
      <c r="P100">
        <v>751.44145946591402</v>
      </c>
      <c r="Q100">
        <v>674.47445162871804</v>
      </c>
      <c r="R100">
        <v>65.472409045723296</v>
      </c>
      <c r="S100">
        <v>0.38638363396392439</v>
      </c>
      <c r="T100">
        <v>0.50969844118836449</v>
      </c>
      <c r="U100">
        <v>0.68197623684712583</v>
      </c>
      <c r="V100">
        <v>4.3840579677531002</v>
      </c>
      <c r="W100">
        <v>1062.0999999999999</v>
      </c>
      <c r="X100">
        <v>1187</v>
      </c>
      <c r="Y100">
        <v>772</v>
      </c>
      <c r="Z100">
        <v>1187</v>
      </c>
      <c r="AA100">
        <v>579.79999999999995</v>
      </c>
      <c r="AB100">
        <v>1187</v>
      </c>
      <c r="AC100">
        <v>6.8119762734206057E-2</v>
      </c>
      <c r="AD100">
        <v>4.6322006258539439E-2</v>
      </c>
      <c r="AE100">
        <v>0.46949481865284981</v>
      </c>
      <c r="AF100">
        <v>4.6322006258539439E-2</v>
      </c>
      <c r="AG100">
        <v>0.95662297343911717</v>
      </c>
      <c r="AH100">
        <v>4.6322006258539439E-2</v>
      </c>
      <c r="AI100">
        <v>4.6322006258539403</v>
      </c>
      <c r="AJ100">
        <v>179.421182266009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0.59</v>
      </c>
      <c r="AM100" t="s">
        <v>2950</v>
      </c>
      <c r="AN100">
        <v>77.739999999999995</v>
      </c>
      <c r="AO100" t="s">
        <v>2950</v>
      </c>
      <c r="AP100">
        <v>0.131001753915373</v>
      </c>
      <c r="AQ100">
        <f>(Table2[[#This Row],[Sharpe Ratio]]-AVERAGE(Table2[Sharpe Ratio]))/_xlfn.STDEV.P(Table2[Sharpe Ratio])</f>
        <v>0.84400289836635001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14.221172247531584</v>
      </c>
      <c r="AS100">
        <f>_xlfn.RANK.AVG(Table2[[#This Row],[1Y Return vs Nifty Z-Score]],Table2[1Y Return vs Nifty Z-Score])</f>
        <v>65</v>
      </c>
      <c r="AT100">
        <f>_xlfn.RANK.AVG(Table2[[#This Row],[6M Return vs Nifty Z-Score]],Table2[6M Return vs Nifty Z-Score])</f>
        <v>178</v>
      </c>
      <c r="AU100">
        <f>_xlfn.RANK.AVG(Table2[[#This Row],[Sharpe Ratio Z-Score]],Table2[Sharpe Ratio Z-Score])</f>
        <v>159</v>
      </c>
      <c r="AV100">
        <f>(Table2[[#This Row],[Rank 1Y]]+Table2[[#This Row],[Rank 6M]]+Table2[[#This Row],[Rank Sharpe]])/3</f>
        <v>134</v>
      </c>
    </row>
    <row r="101" spans="1:48" x14ac:dyDescent="0.3">
      <c r="A101" t="s">
        <v>519</v>
      </c>
      <c r="B101" t="s">
        <v>520</v>
      </c>
      <c r="C101" t="s">
        <v>2911</v>
      </c>
      <c r="D101" t="s">
        <v>168</v>
      </c>
      <c r="E101">
        <v>35474.542965904999</v>
      </c>
      <c r="F101">
        <v>193.98</v>
      </c>
      <c r="G101">
        <v>106.16221473644801</v>
      </c>
      <c r="H101">
        <f>(Table2[[#This Row],[1Y Return vs Nifty]]-AVERAGE(Table2[1Y Return vs Nifty]))/_xlfn.STDEV.P(Table2[1Y Return vs Nifty])</f>
        <v>0.72107927291348184</v>
      </c>
      <c r="I101">
        <v>-9.0507073045866804</v>
      </c>
      <c r="J101">
        <f>(Table2[[#This Row],[1M Return vs Nifty]]-AVERAGE(Table2[1M Return vs Nifty]))/_xlfn.STDEV.P(Table2[1M Return vs Nifty])</f>
        <v>-1.0793545475358155</v>
      </c>
      <c r="K101">
        <v>65.139385929052295</v>
      </c>
      <c r="L101">
        <f>(Table2[[#This Row],[6M Return vs Nifty]]-AVERAGE(Table2[6M Return vs Nifty]))/_xlfn.STDEV.P(Table2[6M Return vs Nifty])</f>
        <v>1.5327315900352247</v>
      </c>
      <c r="M101">
        <v>0.77200267463019301</v>
      </c>
      <c r="N101">
        <f>(Table2[[#This Row],[1W Return vs Nifty]]-AVERAGE(Table2[1W Return vs Nifty]))/_xlfn.STDEV.P(Table2[1W Return vs Nifty])</f>
        <v>-0.14410054556174079</v>
      </c>
      <c r="O101">
        <v>187.22</v>
      </c>
      <c r="P101">
        <v>182.100228753252</v>
      </c>
      <c r="Q101">
        <v>146.981236549203</v>
      </c>
      <c r="R101">
        <v>56.682804523535602</v>
      </c>
      <c r="S101">
        <v>3.6107253498557812E-2</v>
      </c>
      <c r="T101">
        <v>6.5237541589501458E-2</v>
      </c>
      <c r="U101">
        <v>0.31976029426765518</v>
      </c>
      <c r="V101">
        <v>0.67381996564263302</v>
      </c>
      <c r="W101">
        <v>191</v>
      </c>
      <c r="X101">
        <v>196.75</v>
      </c>
      <c r="Y101">
        <v>183.22</v>
      </c>
      <c r="Z101">
        <v>196.75</v>
      </c>
      <c r="AA101">
        <v>147.15</v>
      </c>
      <c r="AB101">
        <v>201.6</v>
      </c>
      <c r="AC101">
        <v>1.5602094240837694E-2</v>
      </c>
      <c r="AD101">
        <v>1.4279822662130126E-2</v>
      </c>
      <c r="AE101">
        <v>5.8727213186333227E-2</v>
      </c>
      <c r="AF101">
        <v>1.4279822662130126E-2</v>
      </c>
      <c r="AG101">
        <v>0.31824668705402637</v>
      </c>
      <c r="AH101">
        <v>3.9282400247448113E-2</v>
      </c>
      <c r="AI101">
        <v>6.3511702237344103</v>
      </c>
      <c r="AJ101">
        <v>140.52076875387399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0.03</v>
      </c>
      <c r="AM101" t="s">
        <v>2950</v>
      </c>
      <c r="AN101">
        <v>22.35</v>
      </c>
      <c r="AO101" t="s">
        <v>2950</v>
      </c>
      <c r="AP101">
        <v>0.10159200269977001</v>
      </c>
      <c r="AQ101">
        <f>(Table2[[#This Row],[Sharpe Ratio]]-AVERAGE(Table2[Sharpe Ratio]))/_xlfn.STDEV.P(Table2[Sharpe Ratio])</f>
        <v>0.51402767706165686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1.544383446912807</v>
      </c>
      <c r="AS101">
        <f>_xlfn.RANK.AVG(Table2[[#This Row],[1Y Return vs Nifty Z-Score]],Table2[1Y Return vs Nifty Z-Score])</f>
        <v>118</v>
      </c>
      <c r="AT101">
        <f>_xlfn.RANK.AVG(Table2[[#This Row],[6M Return vs Nifty Z-Score]],Table2[6M Return vs Nifty Z-Score])</f>
        <v>56</v>
      </c>
      <c r="AU101">
        <f>_xlfn.RANK.AVG(Table2[[#This Row],[Sharpe Ratio Z-Score]],Table2[Sharpe Ratio Z-Score])</f>
        <v>229</v>
      </c>
      <c r="AV101">
        <f>(Table2[[#This Row],[Rank 1Y]]+Table2[[#This Row],[Rank 6M]]+Table2[[#This Row],[Rank Sharpe]])/3</f>
        <v>134.33333333333334</v>
      </c>
    </row>
    <row r="102" spans="1:48" hidden="1" x14ac:dyDescent="0.3">
      <c r="A102" t="s">
        <v>1534</v>
      </c>
      <c r="B102" t="s">
        <v>1535</v>
      </c>
      <c r="C102" t="s">
        <v>2914</v>
      </c>
      <c r="D102" t="s">
        <v>143</v>
      </c>
      <c r="E102">
        <v>5378.1501840000001</v>
      </c>
      <c r="F102">
        <v>141.01</v>
      </c>
      <c r="G102">
        <v>229.890189352737</v>
      </c>
      <c r="H102">
        <f>(Table2[[#This Row],[1Y Return vs Nifty]]-AVERAGE(Table2[1Y Return vs Nifty]))/_xlfn.STDEV.P(Table2[1Y Return vs Nifty])</f>
        <v>2.2001885226822036</v>
      </c>
      <c r="I102">
        <v>-15.3689444569871</v>
      </c>
      <c r="J102">
        <f>(Table2[[#This Row],[1M Return vs Nifty]]-AVERAGE(Table2[1M Return vs Nifty]))/_xlfn.STDEV.P(Table2[1M Return vs Nifty])</f>
        <v>-1.6270655271966692</v>
      </c>
      <c r="K102">
        <v>13.2480326675862</v>
      </c>
      <c r="L102">
        <f>(Table2[[#This Row],[6M Return vs Nifty]]-AVERAGE(Table2[6M Return vs Nifty]))/_xlfn.STDEV.P(Table2[6M Return vs Nifty])</f>
        <v>-5.3248506277133741E-2</v>
      </c>
      <c r="M102">
        <v>-4.2359745089230696</v>
      </c>
      <c r="N102">
        <f>(Table2[[#This Row],[1W Return vs Nifty]]-AVERAGE(Table2[1W Return vs Nifty]))/_xlfn.STDEV.P(Table2[1W Return vs Nifty])</f>
        <v>-1.0920082067162498</v>
      </c>
      <c r="O102">
        <v>145.72999999999999</v>
      </c>
      <c r="P102">
        <v>144.244356150415</v>
      </c>
      <c r="Q102">
        <v>113.587096738966</v>
      </c>
      <c r="R102">
        <v>72.680907149207002</v>
      </c>
      <c r="S102">
        <v>-3.2388663967611309E-2</v>
      </c>
      <c r="T102">
        <v>-2.2422757026571594E-2</v>
      </c>
      <c r="U102">
        <v>0.24142621871967074</v>
      </c>
      <c r="V102">
        <v>0.93950787451127105</v>
      </c>
      <c r="W102">
        <v>139.1</v>
      </c>
      <c r="X102">
        <v>143.25</v>
      </c>
      <c r="Y102">
        <v>138.19999999999999</v>
      </c>
      <c r="Z102">
        <v>149.4</v>
      </c>
      <c r="AA102">
        <v>124.25</v>
      </c>
      <c r="AB102">
        <v>157.69999999999999</v>
      </c>
      <c r="AC102">
        <v>1.373112868439974E-2</v>
      </c>
      <c r="AD102">
        <v>1.5885398198709266E-2</v>
      </c>
      <c r="AE102">
        <v>2.0332850940665725E-2</v>
      </c>
      <c r="AF102">
        <v>5.9499326288915855E-2</v>
      </c>
      <c r="AG102">
        <v>0.13488933601609654</v>
      </c>
      <c r="AH102">
        <v>0.11836039997163317</v>
      </c>
      <c r="AI102">
        <v>25.5230125523012</v>
      </c>
      <c r="AJ102">
        <v>280.97939885173901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0.02</v>
      </c>
      <c r="AM102" t="s">
        <v>2950</v>
      </c>
      <c r="AN102">
        <v>2.14</v>
      </c>
      <c r="AO102" t="s">
        <v>2950</v>
      </c>
      <c r="AP102">
        <v>0.18710718425878001</v>
      </c>
      <c r="AQ102">
        <f>(Table2[[#This Row],[Sharpe Ratio]]-AVERAGE(Table2[Sharpe Ratio]))/_xlfn.STDEV.P(Table2[Sharpe Ratio])</f>
        <v>1.4735016540082784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0.90136793650042946</v>
      </c>
      <c r="AS102">
        <f>_xlfn.RANK.AVG(Table2[[#This Row],[1Y Return vs Nifty Z-Score]],Table2[1Y Return vs Nifty Z-Score])</f>
        <v>19</v>
      </c>
      <c r="AT102">
        <f>_xlfn.RANK.AVG(Table2[[#This Row],[6M Return vs Nifty Z-Score]],Table2[6M Return vs Nifty Z-Score])</f>
        <v>327</v>
      </c>
      <c r="AU102">
        <f>_xlfn.RANK.AVG(Table2[[#This Row],[Sharpe Ratio Z-Score]],Table2[Sharpe Ratio Z-Score])</f>
        <v>57</v>
      </c>
      <c r="AV102">
        <f>(Table2[[#This Row],[Rank 1Y]]+Table2[[#This Row],[Rank 6M]]+Table2[[#This Row],[Rank Sharpe]])/3</f>
        <v>134.33333333333334</v>
      </c>
    </row>
    <row r="103" spans="1:48" x14ac:dyDescent="0.3">
      <c r="A103" t="s">
        <v>169</v>
      </c>
      <c r="B103" t="s">
        <v>170</v>
      </c>
      <c r="C103" t="s">
        <v>2906</v>
      </c>
      <c r="D103" t="s">
        <v>119</v>
      </c>
      <c r="E103">
        <v>145893.77572000001</v>
      </c>
      <c r="F103">
        <v>510.5</v>
      </c>
      <c r="G103">
        <v>186.93647522956101</v>
      </c>
      <c r="H103">
        <f>(Table2[[#This Row],[1Y Return vs Nifty]]-AVERAGE(Table2[1Y Return vs Nifty]))/_xlfn.STDEV.P(Table2[1Y Return vs Nifty])</f>
        <v>1.6866972441856207</v>
      </c>
      <c r="I103">
        <v>-10.913729868708</v>
      </c>
      <c r="J103">
        <f>(Table2[[#This Row],[1M Return vs Nifty]]-AVERAGE(Table2[1M Return vs Nifty]))/_xlfn.STDEV.P(Table2[1M Return vs Nifty])</f>
        <v>-1.2408549611974797</v>
      </c>
      <c r="K103">
        <v>13.280510963332899</v>
      </c>
      <c r="L103">
        <f>(Table2[[#This Row],[6M Return vs Nifty]]-AVERAGE(Table2[6M Return vs Nifty]))/_xlfn.STDEV.P(Table2[6M Return vs Nifty])</f>
        <v>-5.2255856685652337E-2</v>
      </c>
      <c r="M103">
        <v>-3.21231455678722</v>
      </c>
      <c r="N103">
        <f>(Table2[[#This Row],[1W Return vs Nifty]]-AVERAGE(Table2[1W Return vs Nifty]))/_xlfn.STDEV.P(Table2[1W Return vs Nifty])</f>
        <v>-0.89825031296359559</v>
      </c>
      <c r="O103">
        <v>518.53</v>
      </c>
      <c r="P103">
        <v>507.74277237086</v>
      </c>
      <c r="Q103">
        <v>415.59757159254201</v>
      </c>
      <c r="R103">
        <v>69.703319341237602</v>
      </c>
      <c r="S103">
        <v>-1.5486085665245897E-2</v>
      </c>
      <c r="T103">
        <v>5.4303631271113151E-3</v>
      </c>
      <c r="U103">
        <v>0.22835173950559495</v>
      </c>
      <c r="V103">
        <v>0.85793288489031605</v>
      </c>
      <c r="W103">
        <v>505.15</v>
      </c>
      <c r="X103">
        <v>522.29999999999995</v>
      </c>
      <c r="Y103">
        <v>499.25</v>
      </c>
      <c r="Z103">
        <v>536.65</v>
      </c>
      <c r="AA103">
        <v>408.3</v>
      </c>
      <c r="AB103">
        <v>607.79999999999995</v>
      </c>
      <c r="AC103">
        <v>1.0590913590022843E-2</v>
      </c>
      <c r="AD103">
        <v>2.3114593535749073E-2</v>
      </c>
      <c r="AE103">
        <v>2.2533800701051598E-2</v>
      </c>
      <c r="AF103">
        <v>5.1224289911851129E-2</v>
      </c>
      <c r="AG103">
        <v>0.25030614744060742</v>
      </c>
      <c r="AH103">
        <v>0.1905974534769832</v>
      </c>
      <c r="AI103">
        <v>19.0597453476983</v>
      </c>
      <c r="AJ103">
        <v>228.930412371134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0.02</v>
      </c>
      <c r="AM103" t="s">
        <v>2950</v>
      </c>
      <c r="AN103">
        <v>12.89</v>
      </c>
      <c r="AO103" t="s">
        <v>2950</v>
      </c>
      <c r="AP103">
        <v>0.194265726582253</v>
      </c>
      <c r="AQ103">
        <f>(Table2[[#This Row],[Sharpe Ratio]]-AVERAGE(Table2[Sharpe Ratio]))/_xlfn.STDEV.P(Table2[Sharpe Ratio])</f>
        <v>1.5538199664649239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1.0491560798038169</v>
      </c>
      <c r="AS103">
        <f>_xlfn.RANK.AVG(Table2[[#This Row],[1Y Return vs Nifty Z-Score]],Table2[1Y Return vs Nifty Z-Score])</f>
        <v>36</v>
      </c>
      <c r="AT103">
        <f>_xlfn.RANK.AVG(Table2[[#This Row],[6M Return vs Nifty Z-Score]],Table2[6M Return vs Nifty Z-Score])</f>
        <v>326</v>
      </c>
      <c r="AU103">
        <f>_xlfn.RANK.AVG(Table2[[#This Row],[Sharpe Ratio Z-Score]],Table2[Sharpe Ratio Z-Score])</f>
        <v>44</v>
      </c>
      <c r="AV103">
        <f>(Table2[[#This Row],[Rank 1Y]]+Table2[[#This Row],[Rank 6M]]+Table2[[#This Row],[Rank Sharpe]])/3</f>
        <v>135.33333333333334</v>
      </c>
    </row>
    <row r="104" spans="1:48" x14ac:dyDescent="0.3">
      <c r="A104" t="s">
        <v>352</v>
      </c>
      <c r="B104" t="s">
        <v>353</v>
      </c>
      <c r="C104" t="s">
        <v>2905</v>
      </c>
      <c r="D104" t="s">
        <v>354</v>
      </c>
      <c r="E104">
        <v>65398.805590080003</v>
      </c>
      <c r="F104">
        <v>9738.9</v>
      </c>
      <c r="G104">
        <v>124.568838932102</v>
      </c>
      <c r="H104">
        <f>(Table2[[#This Row],[1Y Return vs Nifty]]-AVERAGE(Table2[1Y Return vs Nifty]))/_xlfn.STDEV.P(Table2[1Y Return vs Nifty])</f>
        <v>0.94112173452526593</v>
      </c>
      <c r="I104">
        <v>20.343479074098301</v>
      </c>
      <c r="J104">
        <f>(Table2[[#This Row],[1M Return vs Nifty]]-AVERAGE(Table2[1M Return vs Nifty]))/_xlfn.STDEV.P(Table2[1M Return vs Nifty])</f>
        <v>1.468748385208132</v>
      </c>
      <c r="K104">
        <v>121.47718155947101</v>
      </c>
      <c r="L104">
        <f>(Table2[[#This Row],[6M Return vs Nifty]]-AVERAGE(Table2[6M Return vs Nifty]))/_xlfn.STDEV.P(Table2[6M Return vs Nifty])</f>
        <v>3.25461041808861</v>
      </c>
      <c r="M104">
        <v>0.99988354547401903</v>
      </c>
      <c r="N104">
        <f>(Table2[[#This Row],[1W Return vs Nifty]]-AVERAGE(Table2[1W Return vs Nifty]))/_xlfn.STDEV.P(Table2[1W Return vs Nifty])</f>
        <v>-0.10096735717325848</v>
      </c>
      <c r="O104">
        <v>8735.48</v>
      </c>
      <c r="P104">
        <v>8203.3665737895408</v>
      </c>
      <c r="Q104">
        <v>6571.9434120098404</v>
      </c>
      <c r="R104">
        <v>34.572951728057497</v>
      </c>
      <c r="S104">
        <v>0.11486718531780737</v>
      </c>
      <c r="T104">
        <v>0.18718332435815066</v>
      </c>
      <c r="U104">
        <v>0.4818904225807441</v>
      </c>
      <c r="V104">
        <v>2.0379685807229801</v>
      </c>
      <c r="W104">
        <v>9690.0499999999993</v>
      </c>
      <c r="X104">
        <v>9965.2999999999993</v>
      </c>
      <c r="Y104">
        <v>9522.25</v>
      </c>
      <c r="Z104">
        <v>9975</v>
      </c>
      <c r="AA104">
        <v>7022.55</v>
      </c>
      <c r="AB104">
        <v>9975</v>
      </c>
      <c r="AC104">
        <v>5.0412536571018407E-3</v>
      </c>
      <c r="AD104">
        <v>2.3246978611547453E-2</v>
      </c>
      <c r="AE104">
        <v>2.2751975636010391E-2</v>
      </c>
      <c r="AF104">
        <v>2.4242984320611116E-2</v>
      </c>
      <c r="AG104">
        <v>0.38680393874020114</v>
      </c>
      <c r="AH104">
        <v>2.4242984320611116E-2</v>
      </c>
      <c r="AI104">
        <v>2.4242984320611098</v>
      </c>
      <c r="AJ104">
        <v>160.59000602046899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0.08</v>
      </c>
      <c r="AM104" t="s">
        <v>2950</v>
      </c>
      <c r="AN104">
        <v>33.58</v>
      </c>
      <c r="AO104" t="s">
        <v>2950</v>
      </c>
      <c r="AP104">
        <v>7.0528913769281998E-2</v>
      </c>
      <c r="AQ104">
        <f>(Table2[[#This Row],[Sharpe Ratio]]-AVERAGE(Table2[Sharpe Ratio]))/_xlfn.STDEV.P(Table2[Sharpe Ratio])</f>
        <v>0.16550212956205396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5.7290153102108032</v>
      </c>
      <c r="AS104">
        <f>_xlfn.RANK.AVG(Table2[[#This Row],[1Y Return vs Nifty Z-Score]],Table2[1Y Return vs Nifty Z-Score])</f>
        <v>97</v>
      </c>
      <c r="AT104">
        <f>_xlfn.RANK.AVG(Table2[[#This Row],[6M Return vs Nifty Z-Score]],Table2[6M Return vs Nifty Z-Score])</f>
        <v>6</v>
      </c>
      <c r="AU104">
        <f>_xlfn.RANK.AVG(Table2[[#This Row],[Sharpe Ratio Z-Score]],Table2[Sharpe Ratio Z-Score])</f>
        <v>303</v>
      </c>
      <c r="AV104">
        <f>(Table2[[#This Row],[Rank 1Y]]+Table2[[#This Row],[Rank 6M]]+Table2[[#This Row],[Rank Sharpe]])/3</f>
        <v>135.33333333333334</v>
      </c>
    </row>
    <row r="105" spans="1:48" x14ac:dyDescent="0.3">
      <c r="A105" t="s">
        <v>398</v>
      </c>
      <c r="B105" t="s">
        <v>399</v>
      </c>
      <c r="C105" t="s">
        <v>2917</v>
      </c>
      <c r="D105" t="s">
        <v>400</v>
      </c>
      <c r="E105">
        <v>55623.315462899998</v>
      </c>
      <c r="F105">
        <v>11539.1</v>
      </c>
      <c r="G105">
        <v>126.92646799609101</v>
      </c>
      <c r="H105">
        <f>(Table2[[#This Row],[1Y Return vs Nifty]]-AVERAGE(Table2[1Y Return vs Nifty]))/_xlfn.STDEV.P(Table2[1Y Return vs Nifty])</f>
        <v>0.96930607171242467</v>
      </c>
      <c r="I105">
        <v>23.185445606567502</v>
      </c>
      <c r="J105">
        <f>(Table2[[#This Row],[1M Return vs Nifty]]-AVERAGE(Table2[1M Return vs Nifty]))/_xlfn.STDEV.P(Table2[1M Return vs Nifty])</f>
        <v>1.7151108176582486</v>
      </c>
      <c r="K105">
        <v>66.368148972147296</v>
      </c>
      <c r="L105">
        <f>(Table2[[#This Row],[6M Return vs Nifty]]-AVERAGE(Table2[6M Return vs Nifty]))/_xlfn.STDEV.P(Table2[6M Return vs Nifty])</f>
        <v>1.5702868590144985</v>
      </c>
      <c r="M105">
        <v>4.6520726849229401</v>
      </c>
      <c r="N105">
        <f>(Table2[[#This Row],[1W Return vs Nifty]]-AVERAGE(Table2[1W Return vs Nifty]))/_xlfn.STDEV.P(Table2[1W Return vs Nifty])</f>
        <v>0.59031735487341452</v>
      </c>
      <c r="O105">
        <v>10301.92</v>
      </c>
      <c r="P105">
        <v>9245.7726451421895</v>
      </c>
      <c r="Q105">
        <v>7112.20871202546</v>
      </c>
      <c r="R105">
        <v>77.882354031418004</v>
      </c>
      <c r="S105">
        <v>0.12009217699225005</v>
      </c>
      <c r="T105">
        <v>0.2480406389900518</v>
      </c>
      <c r="U105">
        <v>0.62243551436974376</v>
      </c>
      <c r="V105">
        <v>1.1478099382107101</v>
      </c>
      <c r="W105">
        <v>11480.95</v>
      </c>
      <c r="X105">
        <v>11679.9</v>
      </c>
      <c r="Y105">
        <v>11140</v>
      </c>
      <c r="Z105">
        <v>11679.9</v>
      </c>
      <c r="AA105">
        <v>8453</v>
      </c>
      <c r="AB105">
        <v>11679.9</v>
      </c>
      <c r="AC105">
        <v>5.0649118757593037E-3</v>
      </c>
      <c r="AD105">
        <v>1.2201991489804165E-2</v>
      </c>
      <c r="AE105">
        <v>3.5825852782764844E-2</v>
      </c>
      <c r="AF105">
        <v>1.2201991489804165E-2</v>
      </c>
      <c r="AG105">
        <v>0.36508931740210571</v>
      </c>
      <c r="AH105">
        <v>1.2201991489804165E-2</v>
      </c>
      <c r="AI105">
        <v>1.22019914898041</v>
      </c>
      <c r="AJ105">
        <v>191.90741209208099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0.4</v>
      </c>
      <c r="AM105" t="s">
        <v>2950</v>
      </c>
      <c r="AN105">
        <v>30.36</v>
      </c>
      <c r="AO105" t="s">
        <v>2950</v>
      </c>
      <c r="AP105">
        <v>8.8253377175584E-2</v>
      </c>
      <c r="AQ105">
        <f>(Table2[[#This Row],[Sharpe Ratio]]-AVERAGE(Table2[Sharpe Ratio]))/_xlfn.STDEV.P(Table2[Sharpe Ratio])</f>
        <v>0.36436929073336355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5.2093903939919501</v>
      </c>
      <c r="AS105">
        <f>_xlfn.RANK.AVG(Table2[[#This Row],[1Y Return vs Nifty Z-Score]],Table2[1Y Return vs Nifty Z-Score])</f>
        <v>91</v>
      </c>
      <c r="AT105">
        <f>_xlfn.RANK.AVG(Table2[[#This Row],[6M Return vs Nifty Z-Score]],Table2[6M Return vs Nifty Z-Score])</f>
        <v>53</v>
      </c>
      <c r="AU105">
        <f>_xlfn.RANK.AVG(Table2[[#This Row],[Sharpe Ratio Z-Score]],Table2[Sharpe Ratio Z-Score])</f>
        <v>264</v>
      </c>
      <c r="AV105">
        <f>(Table2[[#This Row],[Rank 1Y]]+Table2[[#This Row],[Rank 6M]]+Table2[[#This Row],[Rank Sharpe]])/3</f>
        <v>136</v>
      </c>
    </row>
    <row r="106" spans="1:48" x14ac:dyDescent="0.3">
      <c r="A106" t="s">
        <v>881</v>
      </c>
      <c r="B106" t="s">
        <v>882</v>
      </c>
      <c r="C106" t="s">
        <v>2909</v>
      </c>
      <c r="D106" t="s">
        <v>46</v>
      </c>
      <c r="E106">
        <v>15124.560257429999</v>
      </c>
      <c r="F106">
        <v>256.85000000000002</v>
      </c>
      <c r="G106">
        <v>90.488271950936806</v>
      </c>
      <c r="H106">
        <f>(Table2[[#This Row],[1Y Return vs Nifty]]-AVERAGE(Table2[1Y Return vs Nifty]))/_xlfn.STDEV.P(Table2[1Y Return vs Nifty])</f>
        <v>0.53370472139194414</v>
      </c>
      <c r="I106">
        <v>-8.1653977963509501</v>
      </c>
      <c r="J106">
        <f>(Table2[[#This Row],[1M Return vs Nifty]]-AVERAGE(Table2[1M Return vs Nifty]))/_xlfn.STDEV.P(Table2[1M Return vs Nifty])</f>
        <v>-1.0026094481729908</v>
      </c>
      <c r="K106">
        <v>54.027545381847602</v>
      </c>
      <c r="L106">
        <f>(Table2[[#This Row],[6M Return vs Nifty]]-AVERAGE(Table2[6M Return vs Nifty]))/_xlfn.STDEV.P(Table2[6M Return vs Nifty])</f>
        <v>1.1931151253717369</v>
      </c>
      <c r="M106">
        <v>1.2775673023784</v>
      </c>
      <c r="N106">
        <f>(Table2[[#This Row],[1W Return vs Nifty]]-AVERAGE(Table2[1W Return vs Nifty]))/_xlfn.STDEV.P(Table2[1W Return vs Nifty])</f>
        <v>-4.8407500987757653E-2</v>
      </c>
      <c r="O106">
        <v>252.18</v>
      </c>
      <c r="P106">
        <v>242.16746207601699</v>
      </c>
      <c r="Q106">
        <v>199.67509278293599</v>
      </c>
      <c r="R106">
        <v>63.013705181561598</v>
      </c>
      <c r="S106">
        <v>1.8518518518518601E-2</v>
      </c>
      <c r="T106">
        <v>6.0629689051182822E-2</v>
      </c>
      <c r="U106">
        <v>0.28633970526918984</v>
      </c>
      <c r="V106">
        <v>0.94826652445609605</v>
      </c>
      <c r="W106">
        <v>255.1</v>
      </c>
      <c r="X106">
        <v>264.13</v>
      </c>
      <c r="Y106">
        <v>255.1</v>
      </c>
      <c r="Z106">
        <v>274.79000000000002</v>
      </c>
      <c r="AA106">
        <v>190.2</v>
      </c>
      <c r="AB106">
        <v>274.79000000000002</v>
      </c>
      <c r="AC106">
        <v>6.8600548804391703E-3</v>
      </c>
      <c r="AD106">
        <v>2.8343391084290293E-2</v>
      </c>
      <c r="AE106">
        <v>6.8600548804391703E-3</v>
      </c>
      <c r="AF106">
        <v>6.9846213743429919E-2</v>
      </c>
      <c r="AG106">
        <v>0.35042060988433255</v>
      </c>
      <c r="AH106">
        <v>6.9846213743429919E-2</v>
      </c>
      <c r="AI106">
        <v>12.867432353513699</v>
      </c>
      <c r="AJ106">
        <v>129.228023203926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0.16</v>
      </c>
      <c r="AM106" t="s">
        <v>2950</v>
      </c>
      <c r="AN106">
        <v>15.52</v>
      </c>
      <c r="AO106" t="s">
        <v>2950</v>
      </c>
      <c r="AP106">
        <v>0.121951764887558</v>
      </c>
      <c r="AQ106">
        <f>(Table2[[#This Row],[Sharpe Ratio]]-AVERAGE(Table2[Sharpe Ratio]))/_xlfn.STDEV.P(Table2[Sharpe Ratio])</f>
        <v>0.74246269456231495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1.4182655921652476</v>
      </c>
      <c r="AS106">
        <f>_xlfn.RANK.AVG(Table2[[#This Row],[1Y Return vs Nifty Z-Score]],Table2[1Y Return vs Nifty Z-Score])</f>
        <v>148</v>
      </c>
      <c r="AT106">
        <f>_xlfn.RANK.AVG(Table2[[#This Row],[6M Return vs Nifty Z-Score]],Table2[6M Return vs Nifty Z-Score])</f>
        <v>81</v>
      </c>
      <c r="AU106">
        <f>_xlfn.RANK.AVG(Table2[[#This Row],[Sharpe Ratio Z-Score]],Table2[Sharpe Ratio Z-Score])</f>
        <v>181</v>
      </c>
      <c r="AV106">
        <f>(Table2[[#This Row],[Rank 1Y]]+Table2[[#This Row],[Rank 6M]]+Table2[[#This Row],[Rank Sharpe]])/3</f>
        <v>136.66666666666666</v>
      </c>
    </row>
    <row r="107" spans="1:48" x14ac:dyDescent="0.3">
      <c r="A107" t="s">
        <v>155</v>
      </c>
      <c r="B107" t="s">
        <v>156</v>
      </c>
      <c r="C107" t="s">
        <v>2906</v>
      </c>
      <c r="D107" t="s">
        <v>119</v>
      </c>
      <c r="E107">
        <v>162249.5030304</v>
      </c>
      <c r="F107">
        <v>482.3</v>
      </c>
      <c r="G107">
        <v>164.08697232700601</v>
      </c>
      <c r="H107">
        <f>(Table2[[#This Row],[1Y Return vs Nifty]]-AVERAGE(Table2[1Y Return vs Nifty]))/_xlfn.STDEV.P(Table2[1Y Return vs Nifty])</f>
        <v>1.413542274983232</v>
      </c>
      <c r="I107">
        <v>-0.67593907210159598</v>
      </c>
      <c r="J107">
        <f>(Table2[[#This Row],[1M Return vs Nifty]]-AVERAGE(Table2[1M Return vs Nifty]))/_xlfn.STDEV.P(Table2[1M Return vs Nifty])</f>
        <v>-0.35336842159492204</v>
      </c>
      <c r="K107">
        <v>13.4652674302459</v>
      </c>
      <c r="L107">
        <f>(Table2[[#This Row],[6M Return vs Nifty]]-AVERAGE(Table2[6M Return vs Nifty]))/_xlfn.STDEV.P(Table2[6M Return vs Nifty])</f>
        <v>-4.6609056963306195E-2</v>
      </c>
      <c r="M107">
        <v>-4.92873335691141</v>
      </c>
      <c r="N107">
        <f>(Table2[[#This Row],[1W Return vs Nifty]]-AVERAGE(Table2[1W Return vs Nifty]))/_xlfn.STDEV.P(Table2[1W Return vs Nifty])</f>
        <v>-1.2231332888147266</v>
      </c>
      <c r="O107">
        <v>485.02</v>
      </c>
      <c r="P107">
        <v>462.15649905745198</v>
      </c>
      <c r="Q107">
        <v>376.65844606073199</v>
      </c>
      <c r="R107">
        <v>76.5381492062631</v>
      </c>
      <c r="S107">
        <v>-5.6080161642818593E-3</v>
      </c>
      <c r="T107">
        <v>4.3585886996352574E-2</v>
      </c>
      <c r="U107">
        <v>0.28047042365335551</v>
      </c>
      <c r="V107">
        <v>0.92071104292093897</v>
      </c>
      <c r="W107">
        <v>0</v>
      </c>
      <c r="X107">
        <v>0</v>
      </c>
      <c r="Y107">
        <v>477.8</v>
      </c>
      <c r="Z107">
        <v>512.6</v>
      </c>
      <c r="AA107">
        <v>395.2</v>
      </c>
      <c r="AB107">
        <v>559</v>
      </c>
      <c r="AC107" t="e">
        <v>#DIV/0!</v>
      </c>
      <c r="AD107">
        <v>-1</v>
      </c>
      <c r="AE107">
        <v>9.418166596902422E-3</v>
      </c>
      <c r="AF107">
        <v>6.2823968484345905E-2</v>
      </c>
      <c r="AG107">
        <v>0.22039473684210531</v>
      </c>
      <c r="AH107">
        <v>0.15902964959568733</v>
      </c>
      <c r="AI107">
        <v>15.902964959568701</v>
      </c>
      <c r="AJ107">
        <v>204.29022082018901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0.11</v>
      </c>
      <c r="AM107" t="s">
        <v>2950</v>
      </c>
      <c r="AN107">
        <v>13.02</v>
      </c>
      <c r="AO107" t="s">
        <v>2950</v>
      </c>
      <c r="AP107">
        <v>0.19896304828467001</v>
      </c>
      <c r="AQ107">
        <f>(Table2[[#This Row],[Sharpe Ratio]]-AVERAGE(Table2[Sharpe Ratio]))/_xlfn.STDEV.P(Table2[Sharpe Ratio])</f>
        <v>1.6065235666052766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1.3969550742155539</v>
      </c>
      <c r="AS107">
        <f>_xlfn.RANK.AVG(Table2[[#This Row],[1Y Return vs Nifty Z-Score]],Table2[1Y Return vs Nifty Z-Score])</f>
        <v>48</v>
      </c>
      <c r="AT107">
        <f>_xlfn.RANK.AVG(Table2[[#This Row],[6M Return vs Nifty Z-Score]],Table2[6M Return vs Nifty Z-Score])</f>
        <v>323</v>
      </c>
      <c r="AU107">
        <f>_xlfn.RANK.AVG(Table2[[#This Row],[Sharpe Ratio Z-Score]],Table2[Sharpe Ratio Z-Score])</f>
        <v>40</v>
      </c>
      <c r="AV107">
        <f>(Table2[[#This Row],[Rank 1Y]]+Table2[[#This Row],[Rank 6M]]+Table2[[#This Row],[Rank Sharpe]])/3</f>
        <v>137</v>
      </c>
    </row>
    <row r="108" spans="1:48" x14ac:dyDescent="0.3">
      <c r="A108" t="s">
        <v>249</v>
      </c>
      <c r="B108" t="s">
        <v>250</v>
      </c>
      <c r="C108" t="s">
        <v>2914</v>
      </c>
      <c r="D108" t="s">
        <v>143</v>
      </c>
      <c r="E108">
        <v>98851.633242080003</v>
      </c>
      <c r="F108">
        <v>680.3</v>
      </c>
      <c r="G108">
        <v>55.7501785052293</v>
      </c>
      <c r="H108">
        <f>(Table2[[#This Row],[1Y Return vs Nifty]]-AVERAGE(Table2[1Y Return vs Nifty]))/_xlfn.STDEV.P(Table2[1Y Return vs Nifty])</f>
        <v>0.11842729125358864</v>
      </c>
      <c r="I108">
        <v>0.77808417555151599</v>
      </c>
      <c r="J108">
        <f>(Table2[[#This Row],[1M Return vs Nifty]]-AVERAGE(Table2[1M Return vs Nifty]))/_xlfn.STDEV.P(Table2[1M Return vs Nifty])</f>
        <v>-0.22732305827405005</v>
      </c>
      <c r="K108">
        <v>38.588751056836998</v>
      </c>
      <c r="L108">
        <f>(Table2[[#This Row],[6M Return vs Nifty]]-AVERAGE(Table2[6M Return vs Nifty]))/_xlfn.STDEV.P(Table2[6M Return vs Nifty])</f>
        <v>0.72125191557740398</v>
      </c>
      <c r="M108">
        <v>1.48548601475363</v>
      </c>
      <c r="N108">
        <f>(Table2[[#This Row],[1W Return vs Nifty]]-AVERAGE(Table2[1W Return vs Nifty]))/_xlfn.STDEV.P(Table2[1W Return vs Nifty])</f>
        <v>-9.0527409450963763E-3</v>
      </c>
      <c r="O108">
        <v>657.86</v>
      </c>
      <c r="P108">
        <v>613.04981880845196</v>
      </c>
      <c r="Q108">
        <v>500.66119977974103</v>
      </c>
      <c r="R108">
        <v>68.549867503784</v>
      </c>
      <c r="S108">
        <v>3.4110601039734734E-2</v>
      </c>
      <c r="T108">
        <v>0.10969774254604325</v>
      </c>
      <c r="U108">
        <v>0.35880311935354392</v>
      </c>
      <c r="V108">
        <v>0.52933792257374002</v>
      </c>
      <c r="W108">
        <v>672.85</v>
      </c>
      <c r="X108">
        <v>690.75</v>
      </c>
      <c r="Y108">
        <v>668.05</v>
      </c>
      <c r="Z108">
        <v>698.4</v>
      </c>
      <c r="AA108">
        <v>549</v>
      </c>
      <c r="AB108">
        <v>700</v>
      </c>
      <c r="AC108">
        <v>1.1072304376904096E-2</v>
      </c>
      <c r="AD108">
        <v>1.5360870204321753E-2</v>
      </c>
      <c r="AE108">
        <v>1.8336950827033904E-2</v>
      </c>
      <c r="AF108">
        <v>2.660590915772465E-2</v>
      </c>
      <c r="AG108">
        <v>0.2391621129326047</v>
      </c>
      <c r="AH108">
        <v>2.8957812729678123E-2</v>
      </c>
      <c r="AI108">
        <v>2.8957812729678101</v>
      </c>
      <c r="AJ108">
        <v>89.393095768374096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0.25</v>
      </c>
      <c r="AM108" t="s">
        <v>2950</v>
      </c>
      <c r="AN108">
        <v>8.5</v>
      </c>
      <c r="AO108" t="s">
        <v>2950</v>
      </c>
      <c r="AP108">
        <v>0.22214992856386301</v>
      </c>
      <c r="AQ108">
        <f>(Table2[[#This Row],[Sharpe Ratio]]-AVERAGE(Table2[Sharpe Ratio]))/_xlfn.STDEV.P(Table2[Sharpe Ratio])</f>
        <v>1.8666786388261167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2.4699820464379632</v>
      </c>
      <c r="AS108">
        <f>_xlfn.RANK.AVG(Table2[[#This Row],[1Y Return vs Nifty Z-Score]],Table2[1Y Return vs Nifty Z-Score])</f>
        <v>247</v>
      </c>
      <c r="AT108">
        <f>_xlfn.RANK.AVG(Table2[[#This Row],[6M Return vs Nifty Z-Score]],Table2[6M Return vs Nifty Z-Score])</f>
        <v>144</v>
      </c>
      <c r="AU108">
        <f>_xlfn.RANK.AVG(Table2[[#This Row],[Sharpe Ratio Z-Score]],Table2[Sharpe Ratio Z-Score])</f>
        <v>22</v>
      </c>
      <c r="AV108">
        <f>(Table2[[#This Row],[Rank 1Y]]+Table2[[#This Row],[Rank 6M]]+Table2[[#This Row],[Rank Sharpe]])/3</f>
        <v>137.66666666666666</v>
      </c>
    </row>
    <row r="109" spans="1:48" x14ac:dyDescent="0.3">
      <c r="A109" t="s">
        <v>1607</v>
      </c>
      <c r="B109" t="s">
        <v>1608</v>
      </c>
      <c r="C109" t="s">
        <v>2910</v>
      </c>
      <c r="D109" t="s">
        <v>255</v>
      </c>
      <c r="E109">
        <v>4664.1494562500002</v>
      </c>
      <c r="F109">
        <v>1803.6</v>
      </c>
      <c r="G109">
        <v>98.727056171316306</v>
      </c>
      <c r="H109">
        <f>(Table2[[#This Row],[1Y Return vs Nifty]]-AVERAGE(Table2[1Y Return vs Nifty]))/_xlfn.STDEV.P(Table2[1Y Return vs Nifty])</f>
        <v>0.6321954789187193</v>
      </c>
      <c r="I109">
        <v>17.779736826379398</v>
      </c>
      <c r="J109">
        <f>(Table2[[#This Row],[1M Return vs Nifty]]-AVERAGE(Table2[1M Return vs Nifty]))/_xlfn.STDEV.P(Table2[1M Return vs Nifty])</f>
        <v>1.2465044674465835</v>
      </c>
      <c r="K109">
        <v>44.641331983906603</v>
      </c>
      <c r="L109">
        <f>(Table2[[#This Row],[6M Return vs Nifty]]-AVERAGE(Table2[6M Return vs Nifty]))/_xlfn.STDEV.P(Table2[6M Return vs Nifty])</f>
        <v>0.9062398235489717</v>
      </c>
      <c r="M109">
        <v>3.55241841800889</v>
      </c>
      <c r="N109">
        <f>(Table2[[#This Row],[1W Return vs Nifty]]-AVERAGE(Table2[1W Return vs Nifty]))/_xlfn.STDEV.P(Table2[1W Return vs Nifty])</f>
        <v>0.38217529151651042</v>
      </c>
      <c r="O109">
        <v>1674.08</v>
      </c>
      <c r="P109">
        <v>1576.30520884827</v>
      </c>
      <c r="Q109">
        <v>1326.5267144076399</v>
      </c>
      <c r="R109">
        <v>74.057466397849694</v>
      </c>
      <c r="S109">
        <v>7.7367867724362105E-2</v>
      </c>
      <c r="T109">
        <v>0.14419465841758106</v>
      </c>
      <c r="U109">
        <v>0.35964091820449839</v>
      </c>
      <c r="V109">
        <v>1.1742889080299399</v>
      </c>
      <c r="W109">
        <v>1798</v>
      </c>
      <c r="X109">
        <v>1828.95</v>
      </c>
      <c r="Y109">
        <v>1766.05</v>
      </c>
      <c r="Z109">
        <v>1843.9</v>
      </c>
      <c r="AA109">
        <v>1419.1</v>
      </c>
      <c r="AB109">
        <v>1843.9</v>
      </c>
      <c r="AC109">
        <v>3.1145717463847422E-3</v>
      </c>
      <c r="AD109">
        <v>1.4055222887558338E-2</v>
      </c>
      <c r="AE109">
        <v>2.1262138671045427E-2</v>
      </c>
      <c r="AF109">
        <v>2.234420048791308E-2</v>
      </c>
      <c r="AG109">
        <v>0.27094637446268766</v>
      </c>
      <c r="AH109">
        <v>2.234420048791308E-2</v>
      </c>
      <c r="AI109">
        <v>2.2344200487913</v>
      </c>
      <c r="AJ109">
        <v>137.33140338180101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0.11</v>
      </c>
      <c r="AM109" t="s">
        <v>2950</v>
      </c>
      <c r="AN109">
        <v>21.08</v>
      </c>
      <c r="AO109" t="s">
        <v>2950</v>
      </c>
      <c r="AP109">
        <v>0.122552568055487</v>
      </c>
      <c r="AQ109">
        <f>(Table2[[#This Row],[Sharpe Ratio]]-AVERAGE(Table2[Sharpe Ratio]))/_xlfn.STDEV.P(Table2[Sharpe Ratio])</f>
        <v>0.74920366142206685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3.9163187228528518</v>
      </c>
      <c r="AS109">
        <f>_xlfn.RANK.AVG(Table2[[#This Row],[1Y Return vs Nifty Z-Score]],Table2[1Y Return vs Nifty Z-Score])</f>
        <v>130</v>
      </c>
      <c r="AT109">
        <f>_xlfn.RANK.AVG(Table2[[#This Row],[6M Return vs Nifty Z-Score]],Table2[6M Return vs Nifty Z-Score])</f>
        <v>110</v>
      </c>
      <c r="AU109">
        <f>_xlfn.RANK.AVG(Table2[[#This Row],[Sharpe Ratio Z-Score]],Table2[Sharpe Ratio Z-Score])</f>
        <v>178</v>
      </c>
      <c r="AV109">
        <f>(Table2[[#This Row],[Rank 1Y]]+Table2[[#This Row],[Rank 6M]]+Table2[[#This Row],[Rank Sharpe]])/3</f>
        <v>139.33333333333334</v>
      </c>
    </row>
    <row r="110" spans="1:48" x14ac:dyDescent="0.3">
      <c r="A110" t="s">
        <v>1480</v>
      </c>
      <c r="B110" t="s">
        <v>1481</v>
      </c>
      <c r="C110" t="s">
        <v>2909</v>
      </c>
      <c r="D110" t="s">
        <v>46</v>
      </c>
      <c r="E110">
        <v>5810.0277536000003</v>
      </c>
      <c r="F110">
        <v>458.2</v>
      </c>
      <c r="G110">
        <v>94.395875616171793</v>
      </c>
      <c r="H110">
        <f>(Table2[[#This Row],[1Y Return vs Nifty]]-AVERAGE(Table2[1Y Return vs Nifty]))/_xlfn.STDEV.P(Table2[1Y Return vs Nifty])</f>
        <v>0.5804182697515915</v>
      </c>
      <c r="I110">
        <v>11.979764715960499</v>
      </c>
      <c r="J110">
        <f>(Table2[[#This Row],[1M Return vs Nifty]]-AVERAGE(Table2[1M Return vs Nifty]))/_xlfn.STDEV.P(Table2[1M Return vs Nifty])</f>
        <v>0.74372048989419404</v>
      </c>
      <c r="K110">
        <v>35.309973390813298</v>
      </c>
      <c r="L110">
        <f>(Table2[[#This Row],[6M Return vs Nifty]]-AVERAGE(Table2[6M Return vs Nifty]))/_xlfn.STDEV.P(Table2[6M Return vs Nifty])</f>
        <v>0.621041075202027</v>
      </c>
      <c r="M110">
        <v>-0.97379610820562901</v>
      </c>
      <c r="N110">
        <f>(Table2[[#This Row],[1W Return vs Nifty]]-AVERAGE(Table2[1W Return vs Nifty]))/_xlfn.STDEV.P(Table2[1W Return vs Nifty])</f>
        <v>-0.47454455128105966</v>
      </c>
      <c r="O110">
        <v>443.93</v>
      </c>
      <c r="P110">
        <v>404.22534596151797</v>
      </c>
      <c r="Q110">
        <v>330.82726323568397</v>
      </c>
      <c r="R110">
        <v>72.142913629878805</v>
      </c>
      <c r="S110">
        <v>3.2144707498930059E-2</v>
      </c>
      <c r="T110">
        <v>0.13352614965321941</v>
      </c>
      <c r="U110">
        <v>0.38501281762130546</v>
      </c>
      <c r="V110">
        <v>0.56942499336609498</v>
      </c>
      <c r="W110">
        <v>448.65</v>
      </c>
      <c r="X110">
        <v>462.3</v>
      </c>
      <c r="Y110">
        <v>448.1</v>
      </c>
      <c r="Z110">
        <v>466.4</v>
      </c>
      <c r="AA110">
        <v>372.8</v>
      </c>
      <c r="AB110">
        <v>497</v>
      </c>
      <c r="AC110">
        <v>2.1286080463613022E-2</v>
      </c>
      <c r="AD110">
        <v>8.9480576167613179E-3</v>
      </c>
      <c r="AE110">
        <v>2.2539611693818351E-2</v>
      </c>
      <c r="AF110">
        <v>1.7896115233522414E-2</v>
      </c>
      <c r="AG110">
        <v>0.22907725321888406</v>
      </c>
      <c r="AH110">
        <v>8.4679179397642912E-2</v>
      </c>
      <c r="AI110">
        <v>8.4679179397642894</v>
      </c>
      <c r="AJ110">
        <v>137.22495469841999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</v>
      </c>
      <c r="AM110" t="s">
        <v>2950</v>
      </c>
      <c r="AN110">
        <v>9.93</v>
      </c>
      <c r="AO110" t="s">
        <v>2950</v>
      </c>
      <c r="AP110">
        <v>0.14902195616796901</v>
      </c>
      <c r="AQ110">
        <f>(Table2[[#This Row],[Sharpe Ratio]]-AVERAGE(Table2[Sharpe Ratio]))/_xlfn.STDEV.P(Table2[Sharpe Ratio])</f>
        <v>1.0461882273976613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2.5168235109644135</v>
      </c>
      <c r="AS110">
        <f>_xlfn.RANK.AVG(Table2[[#This Row],[1Y Return vs Nifty Z-Score]],Table2[1Y Return vs Nifty Z-Score])</f>
        <v>138</v>
      </c>
      <c r="AT110">
        <f>_xlfn.RANK.AVG(Table2[[#This Row],[6M Return vs Nifty Z-Score]],Table2[6M Return vs Nifty Z-Score])</f>
        <v>162</v>
      </c>
      <c r="AU110">
        <f>_xlfn.RANK.AVG(Table2[[#This Row],[Sharpe Ratio Z-Score]],Table2[Sharpe Ratio Z-Score])</f>
        <v>119</v>
      </c>
      <c r="AV110">
        <f>(Table2[[#This Row],[Rank 1Y]]+Table2[[#This Row],[Rank 6M]]+Table2[[#This Row],[Rank Sharpe]])/3</f>
        <v>139.66666666666666</v>
      </c>
    </row>
    <row r="111" spans="1:48" x14ac:dyDescent="0.3">
      <c r="A111" t="s">
        <v>853</v>
      </c>
      <c r="B111" t="s">
        <v>854</v>
      </c>
      <c r="C111" t="s">
        <v>2914</v>
      </c>
      <c r="D111" t="s">
        <v>238</v>
      </c>
      <c r="E111">
        <v>15887.866354579999</v>
      </c>
      <c r="F111">
        <v>4780.55</v>
      </c>
      <c r="G111">
        <v>95.657635152138894</v>
      </c>
      <c r="H111">
        <f>(Table2[[#This Row],[1Y Return vs Nifty]]-AVERAGE(Table2[1Y Return vs Nifty]))/_xlfn.STDEV.P(Table2[1Y Return vs Nifty])</f>
        <v>0.5955020065251112</v>
      </c>
      <c r="I111">
        <v>-7.4483613515927001</v>
      </c>
      <c r="J111">
        <f>(Table2[[#This Row],[1M Return vs Nifty]]-AVERAGE(Table2[1M Return vs Nifty]))/_xlfn.STDEV.P(Table2[1M Return vs Nifty])</f>
        <v>-0.94045148794798206</v>
      </c>
      <c r="K111">
        <v>28.3841641652158</v>
      </c>
      <c r="L111">
        <f>(Table2[[#This Row],[6M Return vs Nifty]]-AVERAGE(Table2[6M Return vs Nifty]))/_xlfn.STDEV.P(Table2[6M Return vs Nifty])</f>
        <v>0.40936427565301869</v>
      </c>
      <c r="M111">
        <v>-1.9627913117034601</v>
      </c>
      <c r="N111">
        <f>(Table2[[#This Row],[1W Return vs Nifty]]-AVERAGE(Table2[1W Return vs Nifty]))/_xlfn.STDEV.P(Table2[1W Return vs Nifty])</f>
        <v>-0.66174111705604555</v>
      </c>
      <c r="O111">
        <v>4641.1400000000003</v>
      </c>
      <c r="P111">
        <v>4501.7074296637102</v>
      </c>
      <c r="Q111">
        <v>3755.5564130088801</v>
      </c>
      <c r="R111">
        <v>42.658148369791803</v>
      </c>
      <c r="S111">
        <v>3.003787862464824E-2</v>
      </c>
      <c r="T111">
        <v>6.1941513235372669E-2</v>
      </c>
      <c r="U111">
        <v>0.27292722416328052</v>
      </c>
      <c r="V111">
        <v>0.610050844813252</v>
      </c>
      <c r="W111">
        <v>4651.3</v>
      </c>
      <c r="X111">
        <v>4799.95</v>
      </c>
      <c r="Y111">
        <v>4591</v>
      </c>
      <c r="Z111">
        <v>4845</v>
      </c>
      <c r="AA111">
        <v>4122.05</v>
      </c>
      <c r="AB111">
        <v>4865.75</v>
      </c>
      <c r="AC111">
        <v>2.7787930256057525E-2</v>
      </c>
      <c r="AD111">
        <v>4.0581104684607183E-3</v>
      </c>
      <c r="AE111">
        <v>4.1287301241559549E-2</v>
      </c>
      <c r="AF111">
        <v>1.3481712355272846E-2</v>
      </c>
      <c r="AG111">
        <v>0.15975060952681308</v>
      </c>
      <c r="AH111">
        <v>1.7822217108909966E-2</v>
      </c>
      <c r="AI111">
        <v>8.5649140789239695</v>
      </c>
      <c r="AJ111">
        <v>137.44257083964499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0.16</v>
      </c>
      <c r="AM111" t="s">
        <v>2950</v>
      </c>
      <c r="AN111">
        <v>7.35</v>
      </c>
      <c r="AO111" t="s">
        <v>2950</v>
      </c>
      <c r="AP111">
        <v>0.17735599181735501</v>
      </c>
      <c r="AQ111">
        <f>(Table2[[#This Row],[Sharpe Ratio]]-AVERAGE(Table2[Sharpe Ratio]))/_xlfn.STDEV.P(Table2[Sharpe Ratio])</f>
        <v>1.3640940000551645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0.76676767722926698</v>
      </c>
      <c r="AS111">
        <f>_xlfn.RANK.AVG(Table2[[#This Row],[1Y Return vs Nifty Z-Score]],Table2[1Y Return vs Nifty Z-Score])</f>
        <v>134</v>
      </c>
      <c r="AT111">
        <f>_xlfn.RANK.AVG(Table2[[#This Row],[6M Return vs Nifty Z-Score]],Table2[6M Return vs Nifty Z-Score])</f>
        <v>219</v>
      </c>
      <c r="AU111">
        <f>_xlfn.RANK.AVG(Table2[[#This Row],[Sharpe Ratio Z-Score]],Table2[Sharpe Ratio Z-Score])</f>
        <v>69</v>
      </c>
      <c r="AV111">
        <f>(Table2[[#This Row],[Rank 1Y]]+Table2[[#This Row],[Rank 6M]]+Table2[[#This Row],[Rank Sharpe]])/3</f>
        <v>140.66666666666666</v>
      </c>
    </row>
    <row r="112" spans="1:48" x14ac:dyDescent="0.3">
      <c r="A112" t="s">
        <v>1445</v>
      </c>
      <c r="B112" t="s">
        <v>1446</v>
      </c>
      <c r="C112" t="s">
        <v>2914</v>
      </c>
      <c r="D112" t="s">
        <v>694</v>
      </c>
      <c r="E112">
        <v>6125.1841018499999</v>
      </c>
      <c r="F112">
        <v>215.29</v>
      </c>
      <c r="G112">
        <v>171.91371874413099</v>
      </c>
      <c r="H112">
        <f>(Table2[[#This Row],[1Y Return vs Nifty]]-AVERAGE(Table2[1Y Return vs Nifty]))/_xlfn.STDEV.P(Table2[1Y Return vs Nifty])</f>
        <v>1.5071073160102568</v>
      </c>
      <c r="I112">
        <v>1.5410185753985399</v>
      </c>
      <c r="J112">
        <f>(Table2[[#This Row],[1M Return vs Nifty]]-AVERAGE(Table2[1M Return vs Nifty]))/_xlfn.STDEV.P(Table2[1M Return vs Nifty])</f>
        <v>-0.16118632780985356</v>
      </c>
      <c r="K112">
        <v>16.223205768249301</v>
      </c>
      <c r="L112">
        <f>(Table2[[#This Row],[6M Return vs Nifty]]-AVERAGE(Table2[6M Return vs Nifty]))/_xlfn.STDEV.P(Table2[6M Return vs Nifty])</f>
        <v>3.7683123448536832E-2</v>
      </c>
      <c r="M112">
        <v>-2.6394144404906101</v>
      </c>
      <c r="N112">
        <f>(Table2[[#This Row],[1W Return vs Nifty]]-AVERAGE(Table2[1W Return vs Nifty]))/_xlfn.STDEV.P(Table2[1W Return vs Nifty])</f>
        <v>-0.78981203750632667</v>
      </c>
      <c r="O112">
        <v>200.43</v>
      </c>
      <c r="P112">
        <v>190.81677473006201</v>
      </c>
      <c r="Q112">
        <v>163.27660222619701</v>
      </c>
      <c r="R112">
        <v>57.358512676882</v>
      </c>
      <c r="S112">
        <v>7.414059771491277E-2</v>
      </c>
      <c r="T112">
        <v>0.12825510390561257</v>
      </c>
      <c r="U112">
        <v>0.31856002063140476</v>
      </c>
      <c r="V112">
        <v>1.39757935584505</v>
      </c>
      <c r="W112">
        <v>206</v>
      </c>
      <c r="X112">
        <v>222.27</v>
      </c>
      <c r="Y112">
        <v>203.61</v>
      </c>
      <c r="Z112">
        <v>222.27</v>
      </c>
      <c r="AA112">
        <v>160.35</v>
      </c>
      <c r="AB112">
        <v>222.27</v>
      </c>
      <c r="AC112">
        <v>4.509708737864071E-2</v>
      </c>
      <c r="AD112">
        <v>3.2421385108458489E-2</v>
      </c>
      <c r="AE112">
        <v>5.7364569520161002E-2</v>
      </c>
      <c r="AF112">
        <v>3.2421385108458489E-2</v>
      </c>
      <c r="AG112">
        <v>0.34262550670408487</v>
      </c>
      <c r="AH112">
        <v>3.2421385108458489E-2</v>
      </c>
      <c r="AI112">
        <v>7.6687259045938196</v>
      </c>
      <c r="AJ112">
        <v>200.684357541899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7.0000000000000007E-2</v>
      </c>
      <c r="AM112" t="s">
        <v>2950</v>
      </c>
      <c r="AN112">
        <v>25.24</v>
      </c>
      <c r="AO112" t="s">
        <v>2950</v>
      </c>
      <c r="AP112">
        <v>0.169684273491753</v>
      </c>
      <c r="AQ112">
        <f>(Table2[[#This Row],[Sharpe Ratio]]-AVERAGE(Table2[Sharpe Ratio]))/_xlfn.STDEV.P(Table2[Sharpe Ratio])</f>
        <v>1.2780178910218194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1.8718099651644324</v>
      </c>
      <c r="AS112">
        <f>_xlfn.RANK.AVG(Table2[[#This Row],[1Y Return vs Nifty Z-Score]],Table2[1Y Return vs Nifty Z-Score])</f>
        <v>42</v>
      </c>
      <c r="AT112">
        <f>_xlfn.RANK.AVG(Table2[[#This Row],[6M Return vs Nifty Z-Score]],Table2[6M Return vs Nifty Z-Score])</f>
        <v>294</v>
      </c>
      <c r="AU112">
        <f>_xlfn.RANK.AVG(Table2[[#This Row],[Sharpe Ratio Z-Score]],Table2[Sharpe Ratio Z-Score])</f>
        <v>87</v>
      </c>
      <c r="AV112">
        <f>(Table2[[#This Row],[Rank 1Y]]+Table2[[#This Row],[Rank 6M]]+Table2[[#This Row],[Rank Sharpe]])/3</f>
        <v>141</v>
      </c>
    </row>
    <row r="113" spans="1:48" hidden="1" x14ac:dyDescent="0.3">
      <c r="A113" t="s">
        <v>76</v>
      </c>
      <c r="B113" t="s">
        <v>77</v>
      </c>
      <c r="C113" t="s">
        <v>2911</v>
      </c>
      <c r="D113" t="s">
        <v>78</v>
      </c>
      <c r="E113">
        <v>313793.315535</v>
      </c>
      <c r="F113">
        <v>664.55</v>
      </c>
      <c r="G113">
        <v>91.204081702302702</v>
      </c>
      <c r="H113">
        <f>(Table2[[#This Row],[1Y Return vs Nifty]]-AVERAGE(Table2[1Y Return vs Nifty]))/_xlfn.STDEV.P(Table2[1Y Return vs Nifty])</f>
        <v>0.54226188744597059</v>
      </c>
      <c r="I113">
        <v>-1.5289372419799601</v>
      </c>
      <c r="J113">
        <f>(Table2[[#This Row],[1M Return vs Nifty]]-AVERAGE(Table2[1M Return vs Nifty]))/_xlfn.STDEV.P(Table2[1M Return vs Nifty])</f>
        <v>-0.42731253796850527</v>
      </c>
      <c r="K113">
        <v>106.25178751781699</v>
      </c>
      <c r="L113">
        <f>(Table2[[#This Row],[6M Return vs Nifty]]-AVERAGE(Table2[6M Return vs Nifty]))/_xlfn.STDEV.P(Table2[6M Return vs Nifty])</f>
        <v>2.7892694625944419</v>
      </c>
      <c r="M113">
        <v>-4.3456927424191703</v>
      </c>
      <c r="N113">
        <f>(Table2[[#This Row],[1W Return vs Nifty]]-AVERAGE(Table2[1W Return vs Nifty]))/_xlfn.STDEV.P(Table2[1W Return vs Nifty])</f>
        <v>-1.1127756244354936</v>
      </c>
      <c r="O113">
        <v>655.53</v>
      </c>
      <c r="P113">
        <v>579.54414889341797</v>
      </c>
      <c r="Q113">
        <v>418.17339156273698</v>
      </c>
      <c r="R113">
        <v>81.214841924487004</v>
      </c>
      <c r="S113">
        <v>1.3759858435159256E-2</v>
      </c>
      <c r="T113">
        <v>0.1466770931410355</v>
      </c>
      <c r="U113">
        <v>0.58917332716110904</v>
      </c>
      <c r="V113">
        <v>0.26158188679409</v>
      </c>
      <c r="W113">
        <v>642</v>
      </c>
      <c r="X113">
        <v>684</v>
      </c>
      <c r="Y113">
        <v>630.29999999999995</v>
      </c>
      <c r="Z113">
        <v>684</v>
      </c>
      <c r="AA113">
        <v>596.79999999999995</v>
      </c>
      <c r="AB113">
        <v>740</v>
      </c>
      <c r="AC113">
        <v>3.5124610591900307E-2</v>
      </c>
      <c r="AD113">
        <v>2.9267925663983174E-2</v>
      </c>
      <c r="AE113">
        <v>5.4339203553863236E-2</v>
      </c>
      <c r="AF113">
        <v>2.9267925663983174E-2</v>
      </c>
      <c r="AG113">
        <v>0.11352211796246658</v>
      </c>
      <c r="AH113">
        <v>0.11353547513354911</v>
      </c>
      <c r="AI113">
        <v>21.5408923331577</v>
      </c>
      <c r="AJ113">
        <v>133.503162333099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0.86</v>
      </c>
      <c r="AM113" t="s">
        <v>2950</v>
      </c>
      <c r="AN113">
        <v>3.94</v>
      </c>
      <c r="AO113" t="s">
        <v>2950</v>
      </c>
      <c r="AP113">
        <v>7.9080908626008001E-2</v>
      </c>
      <c r="AQ113">
        <f>(Table2[[#This Row],[Sharpe Ratio]]-AVERAGE(Table2[Sharpe Ratio]))/_xlfn.STDEV.P(Table2[Sharpe Ratio])</f>
        <v>0.26145487580451826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2.052898063440932</v>
      </c>
      <c r="AS113">
        <f>_xlfn.RANK.AVG(Table2[[#This Row],[1Y Return vs Nifty Z-Score]],Table2[1Y Return vs Nifty Z-Score])</f>
        <v>146</v>
      </c>
      <c r="AT113">
        <f>_xlfn.RANK.AVG(Table2[[#This Row],[6M Return vs Nifty Z-Score]],Table2[6M Return vs Nifty Z-Score])</f>
        <v>10</v>
      </c>
      <c r="AU113">
        <f>_xlfn.RANK.AVG(Table2[[#This Row],[Sharpe Ratio Z-Score]],Table2[Sharpe Ratio Z-Score])</f>
        <v>278</v>
      </c>
      <c r="AV113">
        <f>(Table2[[#This Row],[Rank 1Y]]+Table2[[#This Row],[Rank 6M]]+Table2[[#This Row],[Rank Sharpe]])/3</f>
        <v>144.66666666666666</v>
      </c>
    </row>
    <row r="114" spans="1:48" x14ac:dyDescent="0.3">
      <c r="A114" t="s">
        <v>812</v>
      </c>
      <c r="B114" t="s">
        <v>813</v>
      </c>
      <c r="C114" t="s">
        <v>2914</v>
      </c>
      <c r="D114" t="s">
        <v>383</v>
      </c>
      <c r="E114">
        <v>17261.963089000001</v>
      </c>
      <c r="F114">
        <v>571.65</v>
      </c>
      <c r="G114">
        <v>113.21166807307701</v>
      </c>
      <c r="H114">
        <f>(Table2[[#This Row],[1Y Return vs Nifty]]-AVERAGE(Table2[1Y Return vs Nifty]))/_xlfn.STDEV.P(Table2[1Y Return vs Nifty])</f>
        <v>0.80535214384956033</v>
      </c>
      <c r="I114">
        <v>-1.4002617280585301</v>
      </c>
      <c r="J114">
        <f>(Table2[[#This Row],[1M Return vs Nifty]]-AVERAGE(Table2[1M Return vs Nifty]))/_xlfn.STDEV.P(Table2[1M Return vs Nifty])</f>
        <v>-0.41615800386535051</v>
      </c>
      <c r="K114">
        <v>26.4699012269589</v>
      </c>
      <c r="L114">
        <f>(Table2[[#This Row],[6M Return vs Nifty]]-AVERAGE(Table2[6M Return vs Nifty]))/_xlfn.STDEV.P(Table2[6M Return vs Nifty])</f>
        <v>0.35085774752517462</v>
      </c>
      <c r="M114">
        <v>0.669556969836962</v>
      </c>
      <c r="N114">
        <f>(Table2[[#This Row],[1W Return vs Nifty]]-AVERAGE(Table2[1W Return vs Nifty]))/_xlfn.STDEV.P(Table2[1W Return vs Nifty])</f>
        <v>-0.16349142233026792</v>
      </c>
      <c r="O114">
        <v>551.54</v>
      </c>
      <c r="P114">
        <v>535.26797927045698</v>
      </c>
      <c r="Q114">
        <v>456.74781406971601</v>
      </c>
      <c r="R114">
        <v>48.8606850873309</v>
      </c>
      <c r="S114">
        <v>3.6461544040323535E-2</v>
      </c>
      <c r="T114">
        <v>6.7969731309408532E-2</v>
      </c>
      <c r="U114">
        <v>0.2515659241069641</v>
      </c>
      <c r="V114">
        <v>0.80029083845393101</v>
      </c>
      <c r="W114">
        <v>563.4</v>
      </c>
      <c r="X114">
        <v>580.75</v>
      </c>
      <c r="Y114">
        <v>543.75</v>
      </c>
      <c r="Z114">
        <v>580.75</v>
      </c>
      <c r="AA114">
        <v>472.95</v>
      </c>
      <c r="AB114">
        <v>582.95000000000005</v>
      </c>
      <c r="AC114">
        <v>1.4643237486688054E-2</v>
      </c>
      <c r="AD114">
        <v>1.5918831452812032E-2</v>
      </c>
      <c r="AE114">
        <v>5.1310344827586229E-2</v>
      </c>
      <c r="AF114">
        <v>1.5918831452812032E-2</v>
      </c>
      <c r="AG114">
        <v>0.20869013637805267</v>
      </c>
      <c r="AH114">
        <v>1.9767340155689705E-2</v>
      </c>
      <c r="AI114">
        <v>4.6094638327648099</v>
      </c>
      <c r="AJ114">
        <v>150.39421813403399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0.04</v>
      </c>
      <c r="AM114" t="s">
        <v>2950</v>
      </c>
      <c r="AN114">
        <v>18.829999999999998</v>
      </c>
      <c r="AO114" t="s">
        <v>2950</v>
      </c>
      <c r="AP114">
        <v>0.15987728035896601</v>
      </c>
      <c r="AQ114">
        <f>(Table2[[#This Row],[Sharpe Ratio]]-AVERAGE(Table2[Sharpe Ratio]))/_xlfn.STDEV.P(Table2[Sharpe Ratio])</f>
        <v>1.1679841574617702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1.7445446226408867</v>
      </c>
      <c r="AS114">
        <f>_xlfn.RANK.AVG(Table2[[#This Row],[1Y Return vs Nifty Z-Score]],Table2[1Y Return vs Nifty Z-Score])</f>
        <v>109</v>
      </c>
      <c r="AT114">
        <f>_xlfn.RANK.AVG(Table2[[#This Row],[6M Return vs Nifty Z-Score]],Table2[6M Return vs Nifty Z-Score])</f>
        <v>225</v>
      </c>
      <c r="AU114">
        <f>_xlfn.RANK.AVG(Table2[[#This Row],[Sharpe Ratio Z-Score]],Table2[Sharpe Ratio Z-Score])</f>
        <v>100</v>
      </c>
      <c r="AV114">
        <f>(Table2[[#This Row],[Rank 1Y]]+Table2[[#This Row],[Rank 6M]]+Table2[[#This Row],[Rank Sharpe]])/3</f>
        <v>144.66666666666666</v>
      </c>
    </row>
    <row r="115" spans="1:48" x14ac:dyDescent="0.3">
      <c r="A115" t="s">
        <v>1566</v>
      </c>
      <c r="B115" t="s">
        <v>1567</v>
      </c>
      <c r="C115" t="s">
        <v>2909</v>
      </c>
      <c r="D115" t="s">
        <v>46</v>
      </c>
      <c r="E115">
        <v>5110.5661654850001</v>
      </c>
      <c r="F115">
        <v>236.85</v>
      </c>
      <c r="G115">
        <v>170.32743246917701</v>
      </c>
      <c r="H115">
        <f>(Table2[[#This Row],[1Y Return vs Nifty]]-AVERAGE(Table2[1Y Return vs Nifty]))/_xlfn.STDEV.P(Table2[1Y Return vs Nifty])</f>
        <v>1.4881440160019763</v>
      </c>
      <c r="I115">
        <v>31.821585211557501</v>
      </c>
      <c r="J115">
        <f>(Table2[[#This Row],[1M Return vs Nifty]]-AVERAGE(Table2[1M Return vs Nifty]))/_xlfn.STDEV.P(Table2[1M Return vs Nifty])</f>
        <v>2.4637545246675545</v>
      </c>
      <c r="K115">
        <v>61.938326680817703</v>
      </c>
      <c r="L115">
        <f>(Table2[[#This Row],[6M Return vs Nifty]]-AVERAGE(Table2[6M Return vs Nifty]))/_xlfn.STDEV.P(Table2[6M Return vs Nifty])</f>
        <v>1.4348960946062272</v>
      </c>
      <c r="M115">
        <v>9.4701516354453794</v>
      </c>
      <c r="N115">
        <f>(Table2[[#This Row],[1W Return vs Nifty]]-AVERAGE(Table2[1W Return vs Nifty]))/_xlfn.STDEV.P(Table2[1W Return vs Nifty])</f>
        <v>1.5022811641827554</v>
      </c>
      <c r="O115">
        <v>209.56</v>
      </c>
      <c r="P115">
        <v>191.87602373139001</v>
      </c>
      <c r="Q115">
        <v>158.74981833285099</v>
      </c>
      <c r="R115">
        <v>58.342089871964397</v>
      </c>
      <c r="S115">
        <v>0.13022523382324858</v>
      </c>
      <c r="T115">
        <v>0.23439080815834346</v>
      </c>
      <c r="U115">
        <v>0.49197021128802954</v>
      </c>
      <c r="V115">
        <v>2.6097667994306901</v>
      </c>
      <c r="W115">
        <v>233.24</v>
      </c>
      <c r="X115">
        <v>246.66</v>
      </c>
      <c r="Y115">
        <v>217.51</v>
      </c>
      <c r="Z115">
        <v>246.66</v>
      </c>
      <c r="AA115">
        <v>163</v>
      </c>
      <c r="AB115">
        <v>246.66</v>
      </c>
      <c r="AC115">
        <v>1.5477619619276295E-2</v>
      </c>
      <c r="AD115">
        <v>4.1418619379353983E-2</v>
      </c>
      <c r="AE115">
        <v>8.8915452163119024E-2</v>
      </c>
      <c r="AF115">
        <v>4.1418619379353983E-2</v>
      </c>
      <c r="AG115">
        <v>0.45306748466257662</v>
      </c>
      <c r="AH115">
        <v>4.1418619379353983E-2</v>
      </c>
      <c r="AI115">
        <v>4.1418619379353903</v>
      </c>
      <c r="AJ115">
        <v>203.07101727447201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0.4</v>
      </c>
      <c r="AM115" t="s">
        <v>2950</v>
      </c>
      <c r="AN115">
        <v>37.58</v>
      </c>
      <c r="AO115" t="s">
        <v>2950</v>
      </c>
      <c r="AP115">
        <v>6.2000505358827999E-2</v>
      </c>
      <c r="AQ115">
        <f>(Table2[[#This Row],[Sharpe Ratio]]-AVERAGE(Table2[Sharpe Ratio]))/_xlfn.STDEV.P(Table2[Sharpe Ratio])</f>
        <v>6.981402149253231E-2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6.9588898209510459</v>
      </c>
      <c r="AS115">
        <f>_xlfn.RANK.AVG(Table2[[#This Row],[1Y Return vs Nifty Z-Score]],Table2[1Y Return vs Nifty Z-Score])</f>
        <v>44</v>
      </c>
      <c r="AT115">
        <f>_xlfn.RANK.AVG(Table2[[#This Row],[6M Return vs Nifty Z-Score]],Table2[6M Return vs Nifty Z-Score])</f>
        <v>67</v>
      </c>
      <c r="AU115">
        <f>_xlfn.RANK.AVG(Table2[[#This Row],[Sharpe Ratio Z-Score]],Table2[Sharpe Ratio Z-Score])</f>
        <v>326</v>
      </c>
      <c r="AV115">
        <f>(Table2[[#This Row],[Rank 1Y]]+Table2[[#This Row],[Rank 6M]]+Table2[[#This Row],[Rank Sharpe]])/3</f>
        <v>145.66666666666666</v>
      </c>
    </row>
    <row r="116" spans="1:48" hidden="1" x14ac:dyDescent="0.3">
      <c r="A116" t="s">
        <v>921</v>
      </c>
      <c r="B116" t="s">
        <v>922</v>
      </c>
      <c r="C116" t="s">
        <v>2910</v>
      </c>
      <c r="D116" t="s">
        <v>480</v>
      </c>
      <c r="E116">
        <v>14256.1360727799</v>
      </c>
      <c r="F116">
        <v>508.6</v>
      </c>
      <c r="G116">
        <v>218.208902403503</v>
      </c>
      <c r="H116">
        <f>(Table2[[#This Row],[1Y Return vs Nifty]]-AVERAGE(Table2[1Y Return vs Nifty]))/_xlfn.STDEV.P(Table2[1Y Return vs Nifty])</f>
        <v>2.0605442778830976</v>
      </c>
      <c r="I116">
        <v>-9.2507343867033001</v>
      </c>
      <c r="J116">
        <f>(Table2[[#This Row],[1M Return vs Nifty]]-AVERAGE(Table2[1M Return vs Nifty]))/_xlfn.STDEV.P(Table2[1M Return vs Nifty])</f>
        <v>-1.0966943571159566</v>
      </c>
      <c r="K116">
        <v>5.3134748073746598</v>
      </c>
      <c r="L116">
        <f>(Table2[[#This Row],[6M Return vs Nifty]]-AVERAGE(Table2[6M Return vs Nifty]))/_xlfn.STDEV.P(Table2[6M Return vs Nifty])</f>
        <v>-0.29575616985504721</v>
      </c>
      <c r="M116">
        <v>5.6540942968163499</v>
      </c>
      <c r="N116">
        <f>(Table2[[#This Row],[1W Return vs Nifty]]-AVERAGE(Table2[1W Return vs Nifty]))/_xlfn.STDEV.P(Table2[1W Return vs Nifty])</f>
        <v>0.77997955335057167</v>
      </c>
      <c r="O116">
        <v>495.91</v>
      </c>
      <c r="P116">
        <v>495.51760420270801</v>
      </c>
      <c r="Q116">
        <v>419.60343369423703</v>
      </c>
      <c r="R116">
        <v>44.3498612406568</v>
      </c>
      <c r="S116">
        <v>2.5589320642858571E-2</v>
      </c>
      <c r="T116">
        <v>2.6401475318604817E-2</v>
      </c>
      <c r="U116">
        <v>0.21209684945193841</v>
      </c>
      <c r="V116">
        <v>1.16214957913401</v>
      </c>
      <c r="W116">
        <v>507.55</v>
      </c>
      <c r="X116">
        <v>520</v>
      </c>
      <c r="Y116">
        <v>504</v>
      </c>
      <c r="Z116">
        <v>532.54999999999995</v>
      </c>
      <c r="AA116">
        <v>411.25</v>
      </c>
      <c r="AB116">
        <v>532.54999999999995</v>
      </c>
      <c r="AC116">
        <v>2.068761698354793E-3</v>
      </c>
      <c r="AD116">
        <v>2.241447109712924E-2</v>
      </c>
      <c r="AE116">
        <v>9.1269841269840946E-3</v>
      </c>
      <c r="AF116">
        <v>4.7090051120723508E-2</v>
      </c>
      <c r="AG116">
        <v>0.23671732522796352</v>
      </c>
      <c r="AH116">
        <v>4.7090051120723508E-2</v>
      </c>
      <c r="AI116">
        <v>20.330318521431298</v>
      </c>
      <c r="AJ116">
        <v>253.56273896419799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-0.05</v>
      </c>
      <c r="AM116" t="s">
        <v>2949</v>
      </c>
      <c r="AN116">
        <v>15.6</v>
      </c>
      <c r="AO116" t="s">
        <v>2950</v>
      </c>
      <c r="AP116">
        <v>0.22649577967856699</v>
      </c>
      <c r="AQ116">
        <f>(Table2[[#This Row],[Sharpe Ratio]]-AVERAGE(Table2[Sharpe Ratio]))/_xlfn.STDEV.P(Table2[Sharpe Ratio])</f>
        <v>1.9154387651127645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3.3635120693754299</v>
      </c>
      <c r="AS116">
        <f>_xlfn.RANK.AVG(Table2[[#This Row],[1Y Return vs Nifty Z-Score]],Table2[1Y Return vs Nifty Z-Score])</f>
        <v>23</v>
      </c>
      <c r="AT116">
        <f>_xlfn.RANK.AVG(Table2[[#This Row],[6M Return vs Nifty Z-Score]],Table2[6M Return vs Nifty Z-Score])</f>
        <v>397</v>
      </c>
      <c r="AU116">
        <f>_xlfn.RANK.AVG(Table2[[#This Row],[Sharpe Ratio Z-Score]],Table2[Sharpe Ratio Z-Score])</f>
        <v>21</v>
      </c>
      <c r="AV116">
        <f>(Table2[[#This Row],[Rank 1Y]]+Table2[[#This Row],[Rank 6M]]+Table2[[#This Row],[Rank Sharpe]])/3</f>
        <v>147</v>
      </c>
    </row>
    <row r="117" spans="1:48" hidden="1" x14ac:dyDescent="0.3">
      <c r="A117" t="s">
        <v>900</v>
      </c>
      <c r="B117" t="s">
        <v>901</v>
      </c>
      <c r="C117" t="s">
        <v>2910</v>
      </c>
      <c r="D117" t="s">
        <v>211</v>
      </c>
      <c r="E117">
        <v>14646.076306595</v>
      </c>
      <c r="F117">
        <v>1771.1</v>
      </c>
      <c r="G117">
        <v>60.826516401812498</v>
      </c>
      <c r="H117">
        <f>(Table2[[#This Row],[1Y Return vs Nifty]]-AVERAGE(Table2[1Y Return vs Nifty]))/_xlfn.STDEV.P(Table2[1Y Return vs Nifty])</f>
        <v>0.17911250299388656</v>
      </c>
      <c r="I117">
        <v>-1.47334464321349</v>
      </c>
      <c r="J117">
        <f>(Table2[[#This Row],[1M Return vs Nifty]]-AVERAGE(Table2[1M Return vs Nifty]))/_xlfn.STDEV.P(Table2[1M Return vs Nifty])</f>
        <v>-0.42249336515212754</v>
      </c>
      <c r="K117">
        <v>32.957985745837597</v>
      </c>
      <c r="L117">
        <f>(Table2[[#This Row],[6M Return vs Nifty]]-AVERAGE(Table2[6M Return vs Nifty]))/_xlfn.STDEV.P(Table2[6M Return vs Nifty])</f>
        <v>0.54915615879006585</v>
      </c>
      <c r="M117">
        <v>0.24169796980127101</v>
      </c>
      <c r="N117">
        <f>(Table2[[#This Row],[1W Return vs Nifty]]-AVERAGE(Table2[1W Return vs Nifty]))/_xlfn.STDEV.P(Table2[1W Return vs Nifty])</f>
        <v>-0.24447638076012601</v>
      </c>
      <c r="O117">
        <v>1753.64</v>
      </c>
      <c r="P117">
        <v>1752.42918022708</v>
      </c>
      <c r="Q117">
        <v>1551.0953116038399</v>
      </c>
      <c r="R117">
        <v>65.201905878370596</v>
      </c>
      <c r="S117">
        <v>9.9564334755137818E-3</v>
      </c>
      <c r="T117">
        <v>1.0654250673057364E-2</v>
      </c>
      <c r="U117">
        <v>0.14183827824782358</v>
      </c>
      <c r="V117">
        <v>0.68806764387546704</v>
      </c>
      <c r="W117">
        <v>1745</v>
      </c>
      <c r="X117">
        <v>1792</v>
      </c>
      <c r="Y117">
        <v>1745</v>
      </c>
      <c r="Z117">
        <v>1824.9</v>
      </c>
      <c r="AA117">
        <v>1458.5</v>
      </c>
      <c r="AB117">
        <v>1876.15</v>
      </c>
      <c r="AC117">
        <v>1.4957020057306591E-2</v>
      </c>
      <c r="AD117">
        <v>1.1800575913274214E-2</v>
      </c>
      <c r="AE117">
        <v>1.4957020057306591E-2</v>
      </c>
      <c r="AF117">
        <v>3.0376602111682027E-2</v>
      </c>
      <c r="AG117">
        <v>0.2143297908810422</v>
      </c>
      <c r="AH117">
        <v>5.9313421037773262E-2</v>
      </c>
      <c r="AI117">
        <v>25.4559313421037</v>
      </c>
      <c r="AJ117">
        <v>95.216313033893599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-0.21</v>
      </c>
      <c r="AM117" t="s">
        <v>2949</v>
      </c>
      <c r="AN117">
        <v>9.23</v>
      </c>
      <c r="AO117" t="s">
        <v>2950</v>
      </c>
      <c r="AP117">
        <v>0.201051794666956</v>
      </c>
      <c r="AQ117">
        <f>(Table2[[#This Row],[Sharpe Ratio]]-AVERAGE(Table2[Sharpe Ratio]))/_xlfn.STDEV.P(Table2[Sharpe Ratio])</f>
        <v>1.6299591456651406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1.6912580615368393</v>
      </c>
      <c r="AS117">
        <f>_xlfn.RANK.AVG(Table2[[#This Row],[1Y Return vs Nifty Z-Score]],Table2[1Y Return vs Nifty Z-Score])</f>
        <v>228</v>
      </c>
      <c r="AT117">
        <f>_xlfn.RANK.AVG(Table2[[#This Row],[6M Return vs Nifty Z-Score]],Table2[6M Return vs Nifty Z-Score])</f>
        <v>181</v>
      </c>
      <c r="AU117">
        <f>_xlfn.RANK.AVG(Table2[[#This Row],[Sharpe Ratio Z-Score]],Table2[Sharpe Ratio Z-Score])</f>
        <v>37</v>
      </c>
      <c r="AV117">
        <f>(Table2[[#This Row],[Rank 1Y]]+Table2[[#This Row],[Rank 6M]]+Table2[[#This Row],[Rank Sharpe]])/3</f>
        <v>148.66666666666666</v>
      </c>
    </row>
    <row r="118" spans="1:48" x14ac:dyDescent="0.3">
      <c r="A118" t="s">
        <v>302</v>
      </c>
      <c r="B118" t="s">
        <v>303</v>
      </c>
      <c r="C118" t="s">
        <v>2920</v>
      </c>
      <c r="D118" t="s">
        <v>268</v>
      </c>
      <c r="E118">
        <v>77705.014101990004</v>
      </c>
      <c r="F118">
        <v>8362.2000000000007</v>
      </c>
      <c r="G118">
        <v>57.848215371029703</v>
      </c>
      <c r="H118">
        <f>(Table2[[#This Row],[1Y Return vs Nifty]]-AVERAGE(Table2[1Y Return vs Nifty]))/_xlfn.STDEV.P(Table2[1Y Return vs Nifty])</f>
        <v>0.14350832684141768</v>
      </c>
      <c r="I118">
        <v>-13.860910854066599</v>
      </c>
      <c r="J118">
        <f>(Table2[[#This Row],[1M Return vs Nifty]]-AVERAGE(Table2[1M Return vs Nifty]))/_xlfn.STDEV.P(Table2[1M Return vs Nifty])</f>
        <v>-1.496338151491363</v>
      </c>
      <c r="K118">
        <v>35.731314989015601</v>
      </c>
      <c r="L118">
        <f>(Table2[[#This Row],[6M Return vs Nifty]]-AVERAGE(Table2[6M Return vs Nifty]))/_xlfn.STDEV.P(Table2[6M Return vs Nifty])</f>
        <v>0.63391873875283511</v>
      </c>
      <c r="M118">
        <v>-7.1766939537810703</v>
      </c>
      <c r="N118">
        <f>(Table2[[#This Row],[1W Return vs Nifty]]-AVERAGE(Table2[1W Return vs Nifty]))/_xlfn.STDEV.P(Table2[1W Return vs Nifty])</f>
        <v>-1.6486262560638956</v>
      </c>
      <c r="O118">
        <v>8775.44</v>
      </c>
      <c r="P118">
        <v>8286.3695937267894</v>
      </c>
      <c r="Q118">
        <v>6684.6861655681496</v>
      </c>
      <c r="R118">
        <v>60.176357447993603</v>
      </c>
      <c r="S118">
        <v>-4.7090516259013726E-2</v>
      </c>
      <c r="T118">
        <v>9.1512218246478927E-3</v>
      </c>
      <c r="U118">
        <v>0.25094877947636229</v>
      </c>
      <c r="V118">
        <v>1.36859322779659</v>
      </c>
      <c r="W118">
        <v>8335</v>
      </c>
      <c r="X118">
        <v>8849.9500000000007</v>
      </c>
      <c r="Y118">
        <v>8335</v>
      </c>
      <c r="Z118">
        <v>9750</v>
      </c>
      <c r="AA118">
        <v>7700.1</v>
      </c>
      <c r="AB118">
        <v>9750</v>
      </c>
      <c r="AC118">
        <v>3.2633473305339056E-3</v>
      </c>
      <c r="AD118">
        <v>5.8327951974360914E-2</v>
      </c>
      <c r="AE118">
        <v>3.2633473305339056E-3</v>
      </c>
      <c r="AF118">
        <v>0.16596111071249187</v>
      </c>
      <c r="AG118">
        <v>8.5985896287061214E-2</v>
      </c>
      <c r="AH118">
        <v>0.16596111071249187</v>
      </c>
      <c r="AI118">
        <v>18.809045466503999</v>
      </c>
      <c r="AJ118">
        <v>95.378504672897193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0.27</v>
      </c>
      <c r="AM118" t="s">
        <v>2950</v>
      </c>
      <c r="AN118">
        <v>0.89</v>
      </c>
      <c r="AO118" t="s">
        <v>2950</v>
      </c>
      <c r="AP118">
        <v>0.19164168454217301</v>
      </c>
      <c r="AQ118">
        <f>(Table2[[#This Row],[Sharpe Ratio]]-AVERAGE(Table2[Sharpe Ratio]))/_xlfn.STDEV.P(Table2[Sharpe Ratio])</f>
        <v>1.5243784099369369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-0.84315893202406889</v>
      </c>
      <c r="AS118">
        <f>_xlfn.RANK.AVG(Table2[[#This Row],[1Y Return vs Nifty Z-Score]],Table2[1Y Return vs Nifty Z-Score])</f>
        <v>238</v>
      </c>
      <c r="AT118">
        <f>_xlfn.RANK.AVG(Table2[[#This Row],[6M Return vs Nifty Z-Score]],Table2[6M Return vs Nifty Z-Score])</f>
        <v>160</v>
      </c>
      <c r="AU118">
        <f>_xlfn.RANK.AVG(Table2[[#This Row],[Sharpe Ratio Z-Score]],Table2[Sharpe Ratio Z-Score])</f>
        <v>50</v>
      </c>
      <c r="AV118">
        <f>(Table2[[#This Row],[Rank 1Y]]+Table2[[#This Row],[Rank 6M]]+Table2[[#This Row],[Rank Sharpe]])/3</f>
        <v>149.33333333333334</v>
      </c>
    </row>
    <row r="119" spans="1:48" x14ac:dyDescent="0.3">
      <c r="A119" t="s">
        <v>1516</v>
      </c>
      <c r="B119" t="s">
        <v>1517</v>
      </c>
      <c r="C119" t="s">
        <v>2910</v>
      </c>
      <c r="D119" t="s">
        <v>255</v>
      </c>
      <c r="E119">
        <v>5514.5283770099904</v>
      </c>
      <c r="F119">
        <v>496.45</v>
      </c>
      <c r="G119">
        <v>91.3597072945755</v>
      </c>
      <c r="H119">
        <f>(Table2[[#This Row],[1Y Return vs Nifty]]-AVERAGE(Table2[1Y Return vs Nifty]))/_xlfn.STDEV.P(Table2[1Y Return vs Nifty])</f>
        <v>0.54412231758511487</v>
      </c>
      <c r="I119">
        <v>2.6933170346897701</v>
      </c>
      <c r="J119">
        <f>(Table2[[#This Row],[1M Return vs Nifty]]-AVERAGE(Table2[1M Return vs Nifty]))/_xlfn.STDEV.P(Table2[1M Return vs Nifty])</f>
        <v>-6.1296674608039961E-2</v>
      </c>
      <c r="K119">
        <v>22.761721447878099</v>
      </c>
      <c r="L119">
        <f>(Table2[[#This Row],[6M Return vs Nifty]]-AVERAGE(Table2[6M Return vs Nifty]))/_xlfn.STDEV.P(Table2[6M Return vs Nifty])</f>
        <v>0.23752288625191229</v>
      </c>
      <c r="M119">
        <v>6.7166968357485599</v>
      </c>
      <c r="N119">
        <f>(Table2[[#This Row],[1W Return vs Nifty]]-AVERAGE(Table2[1W Return vs Nifty]))/_xlfn.STDEV.P(Table2[1W Return vs Nifty])</f>
        <v>0.98110848235687564</v>
      </c>
      <c r="O119">
        <v>460.75</v>
      </c>
      <c r="P119">
        <v>440.07806290635801</v>
      </c>
      <c r="Q119">
        <v>379.38043695827002</v>
      </c>
      <c r="R119">
        <v>62.323166507733703</v>
      </c>
      <c r="S119">
        <v>7.7482365708084533E-2</v>
      </c>
      <c r="T119">
        <v>0.12809531273008967</v>
      </c>
      <c r="U119">
        <v>0.30858091677143351</v>
      </c>
      <c r="V119">
        <v>1.4121846389980699</v>
      </c>
      <c r="W119">
        <v>490.15</v>
      </c>
      <c r="X119">
        <v>505.45</v>
      </c>
      <c r="Y119">
        <v>455.9</v>
      </c>
      <c r="Z119">
        <v>515</v>
      </c>
      <c r="AA119">
        <v>385.25</v>
      </c>
      <c r="AB119">
        <v>515</v>
      </c>
      <c r="AC119">
        <v>1.2853208201570876E-2</v>
      </c>
      <c r="AD119">
        <v>1.812871386846604E-2</v>
      </c>
      <c r="AE119">
        <v>8.8944944066681408E-2</v>
      </c>
      <c r="AF119">
        <v>3.736529358444951E-2</v>
      </c>
      <c r="AG119">
        <v>0.28864373783257613</v>
      </c>
      <c r="AH119">
        <v>3.736529358444951E-2</v>
      </c>
      <c r="AI119">
        <v>3.7365293584449502</v>
      </c>
      <c r="AJ119">
        <v>135.28436018957299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7.0000000000000007E-2</v>
      </c>
      <c r="AM119" t="s">
        <v>2950</v>
      </c>
      <c r="AN119">
        <v>19.809999999999999</v>
      </c>
      <c r="AO119" t="s">
        <v>2950</v>
      </c>
      <c r="AP119">
        <v>0.18891614766360601</v>
      </c>
      <c r="AQ119">
        <f>(Table2[[#This Row],[Sharpe Ratio]]-AVERAGE(Table2[Sharpe Ratio]))/_xlfn.STDEV.P(Table2[Sharpe Ratio])</f>
        <v>1.4937980888697493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3.1952551004556122</v>
      </c>
      <c r="AS119">
        <f>_xlfn.RANK.AVG(Table2[[#This Row],[1Y Return vs Nifty Z-Score]],Table2[1Y Return vs Nifty Z-Score])</f>
        <v>145</v>
      </c>
      <c r="AT119">
        <f>_xlfn.RANK.AVG(Table2[[#This Row],[6M Return vs Nifty Z-Score]],Table2[6M Return vs Nifty Z-Score])</f>
        <v>251</v>
      </c>
      <c r="AU119">
        <f>_xlfn.RANK.AVG(Table2[[#This Row],[Sharpe Ratio Z-Score]],Table2[Sharpe Ratio Z-Score])</f>
        <v>53</v>
      </c>
      <c r="AV119">
        <f>(Table2[[#This Row],[Rank 1Y]]+Table2[[#This Row],[Rank 6M]]+Table2[[#This Row],[Rank Sharpe]])/3</f>
        <v>149.66666666666666</v>
      </c>
    </row>
    <row r="120" spans="1:48" x14ac:dyDescent="0.3">
      <c r="A120" t="s">
        <v>1211</v>
      </c>
      <c r="B120" t="s">
        <v>1212</v>
      </c>
      <c r="C120" t="s">
        <v>2909</v>
      </c>
      <c r="D120" t="s">
        <v>46</v>
      </c>
      <c r="E120">
        <v>8560.6752302000004</v>
      </c>
      <c r="F120">
        <v>1197.1500000000001</v>
      </c>
      <c r="G120">
        <v>68.896722220389506</v>
      </c>
      <c r="H120">
        <f>(Table2[[#This Row],[1Y Return vs Nifty]]-AVERAGE(Table2[1Y Return vs Nifty]))/_xlfn.STDEV.P(Table2[1Y Return vs Nifty])</f>
        <v>0.27558798568737863</v>
      </c>
      <c r="I120">
        <v>-2.8676059124919502</v>
      </c>
      <c r="J120">
        <f>(Table2[[#This Row],[1M Return vs Nifty]]-AVERAGE(Table2[1M Return vs Nifty]))/_xlfn.STDEV.P(Table2[1M Return vs Nifty])</f>
        <v>-0.54335812335601441</v>
      </c>
      <c r="K120">
        <v>39.132751647718599</v>
      </c>
      <c r="L120">
        <f>(Table2[[#This Row],[6M Return vs Nifty]]-AVERAGE(Table2[6M Return vs Nifty]))/_xlfn.STDEV.P(Table2[6M Return vs Nifty])</f>
        <v>0.73787846422748649</v>
      </c>
      <c r="M120">
        <v>1.9367555545428501</v>
      </c>
      <c r="N120">
        <f>(Table2[[#This Row],[1W Return vs Nifty]]-AVERAGE(Table2[1W Return vs Nifty]))/_xlfn.STDEV.P(Table2[1W Return vs Nifty])</f>
        <v>7.6363353883907123E-2</v>
      </c>
      <c r="O120">
        <v>1195.45</v>
      </c>
      <c r="P120">
        <v>1160.9994228883199</v>
      </c>
      <c r="Q120">
        <v>965.88385056195</v>
      </c>
      <c r="R120">
        <v>83.388563052744701</v>
      </c>
      <c r="S120">
        <v>1.4220586390063517E-3</v>
      </c>
      <c r="T120">
        <v>3.1137463463801973E-2</v>
      </c>
      <c r="U120">
        <v>0.23943474083710981</v>
      </c>
      <c r="V120">
        <v>1.38748434776317</v>
      </c>
      <c r="W120">
        <v>1192.05</v>
      </c>
      <c r="X120">
        <v>1232.8</v>
      </c>
      <c r="Y120">
        <v>1178.5999999999999</v>
      </c>
      <c r="Z120">
        <v>1238</v>
      </c>
      <c r="AA120">
        <v>1050</v>
      </c>
      <c r="AB120">
        <v>1325</v>
      </c>
      <c r="AC120">
        <v>4.2783440291935815E-3</v>
      </c>
      <c r="AD120">
        <v>2.9779058597502184E-2</v>
      </c>
      <c r="AE120">
        <v>1.5739012387578688E-2</v>
      </c>
      <c r="AF120">
        <v>3.4122708098400345E-2</v>
      </c>
      <c r="AG120">
        <v>0.14014285714285712</v>
      </c>
      <c r="AH120">
        <v>0.10679530551727012</v>
      </c>
      <c r="AI120">
        <v>16.025560706678299</v>
      </c>
      <c r="AJ120">
        <v>100.04177458434199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-0.04</v>
      </c>
      <c r="AM120" t="s">
        <v>2949</v>
      </c>
      <c r="AN120">
        <v>7.28</v>
      </c>
      <c r="AO120" t="s">
        <v>2950</v>
      </c>
      <c r="AP120">
        <v>0.155350293222869</v>
      </c>
      <c r="AQ120">
        <f>(Table2[[#This Row],[Sharpe Ratio]]-AVERAGE(Table2[Sharpe Ratio]))/_xlfn.STDEV.P(Table2[Sharpe Ratio])</f>
        <v>1.1171916984869865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1.6636633789297444</v>
      </c>
      <c r="AS120">
        <f>_xlfn.RANK.AVG(Table2[[#This Row],[1Y Return vs Nifty Z-Score]],Table2[1Y Return vs Nifty Z-Score])</f>
        <v>205</v>
      </c>
      <c r="AT120">
        <f>_xlfn.RANK.AVG(Table2[[#This Row],[6M Return vs Nifty Z-Score]],Table2[6M Return vs Nifty Z-Score])</f>
        <v>141</v>
      </c>
      <c r="AU120">
        <f>_xlfn.RANK.AVG(Table2[[#This Row],[Sharpe Ratio Z-Score]],Table2[Sharpe Ratio Z-Score])</f>
        <v>109</v>
      </c>
      <c r="AV120">
        <f>(Table2[[#This Row],[Rank 1Y]]+Table2[[#This Row],[Rank 6M]]+Table2[[#This Row],[Rank Sharpe]])/3</f>
        <v>151.66666666666666</v>
      </c>
    </row>
    <row r="121" spans="1:48" x14ac:dyDescent="0.3">
      <c r="A121" t="s">
        <v>1684</v>
      </c>
      <c r="B121" t="s">
        <v>1685</v>
      </c>
      <c r="C121" t="s">
        <v>2908</v>
      </c>
      <c r="D121" t="s">
        <v>1033</v>
      </c>
      <c r="E121">
        <v>4171.1464103400003</v>
      </c>
      <c r="F121">
        <v>42.68</v>
      </c>
      <c r="G121">
        <v>138.01717286576701</v>
      </c>
      <c r="H121">
        <f>(Table2[[#This Row],[1Y Return vs Nifty]]-AVERAGE(Table2[1Y Return vs Nifty]))/_xlfn.STDEV.P(Table2[1Y Return vs Nifty])</f>
        <v>1.1018901878758613</v>
      </c>
      <c r="I121">
        <v>24.828205615162801</v>
      </c>
      <c r="J121">
        <f>(Table2[[#This Row],[1M Return vs Nifty]]-AVERAGE(Table2[1M Return vs Nifty]))/_xlfn.STDEV.P(Table2[1M Return vs Nifty])</f>
        <v>1.8575172629930157</v>
      </c>
      <c r="K121">
        <v>41.049205220117301</v>
      </c>
      <c r="L121">
        <f>(Table2[[#This Row],[6M Return vs Nifty]]-AVERAGE(Table2[6M Return vs Nifty]))/_xlfn.STDEV.P(Table2[6M Return vs Nifty])</f>
        <v>0.79645194574792544</v>
      </c>
      <c r="M121">
        <v>1.67465732753734</v>
      </c>
      <c r="N121">
        <f>(Table2[[#This Row],[1W Return vs Nifty]]-AVERAGE(Table2[1W Return vs Nifty]))/_xlfn.STDEV.P(Table2[1W Return vs Nifty])</f>
        <v>2.675351976376444E-2</v>
      </c>
      <c r="O121">
        <v>37.049999999999997</v>
      </c>
      <c r="P121">
        <v>34.617961282988503</v>
      </c>
      <c r="Q121">
        <v>30.079919174632899</v>
      </c>
      <c r="R121">
        <v>49.282684462821798</v>
      </c>
      <c r="S121">
        <v>0.15195681511470993</v>
      </c>
      <c r="T121">
        <v>0.2328860053631534</v>
      </c>
      <c r="U121">
        <v>0.41888679129141559</v>
      </c>
      <c r="V121">
        <v>2.8754014739707499</v>
      </c>
      <c r="W121">
        <v>42</v>
      </c>
      <c r="X121">
        <v>44.24</v>
      </c>
      <c r="Y121">
        <v>38.729999999999997</v>
      </c>
      <c r="Z121">
        <v>44.4</v>
      </c>
      <c r="AA121">
        <v>27.55</v>
      </c>
      <c r="AB121">
        <v>44.4</v>
      </c>
      <c r="AC121">
        <v>1.6190476190476089E-2</v>
      </c>
      <c r="AD121">
        <v>3.6551077788191222E-2</v>
      </c>
      <c r="AE121">
        <v>0.1019881229021431</v>
      </c>
      <c r="AF121">
        <v>4.0299906279287701E-2</v>
      </c>
      <c r="AG121">
        <v>0.5491833030852995</v>
      </c>
      <c r="AH121">
        <v>4.0299906279287701E-2</v>
      </c>
      <c r="AI121">
        <v>4.0299906279287701</v>
      </c>
      <c r="AJ121">
        <v>177.142857142857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0.28999999999999998</v>
      </c>
      <c r="AM121" t="s">
        <v>2950</v>
      </c>
      <c r="AN121">
        <v>46.67</v>
      </c>
      <c r="AO121" t="s">
        <v>2950</v>
      </c>
      <c r="AP121">
        <v>9.3545531282126004E-2</v>
      </c>
      <c r="AQ121">
        <f>(Table2[[#This Row],[Sharpe Ratio]]-AVERAGE(Table2[Sharpe Ratio]))/_xlfn.STDEV.P(Table2[Sharpe Ratio])</f>
        <v>0.42374686620765967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4.2063597825882271</v>
      </c>
      <c r="AS121">
        <f>_xlfn.RANK.AVG(Table2[[#This Row],[1Y Return vs Nifty Z-Score]],Table2[1Y Return vs Nifty Z-Score])</f>
        <v>79</v>
      </c>
      <c r="AT121">
        <f>_xlfn.RANK.AVG(Table2[[#This Row],[6M Return vs Nifty Z-Score]],Table2[6M Return vs Nifty Z-Score])</f>
        <v>130</v>
      </c>
      <c r="AU121">
        <f>_xlfn.RANK.AVG(Table2[[#This Row],[Sharpe Ratio Z-Score]],Table2[Sharpe Ratio Z-Score])</f>
        <v>246</v>
      </c>
      <c r="AV121">
        <f>(Table2[[#This Row],[Rank 1Y]]+Table2[[#This Row],[Rank 6M]]+Table2[[#This Row],[Rank Sharpe]])/3</f>
        <v>151.66666666666666</v>
      </c>
    </row>
    <row r="122" spans="1:48" hidden="1" x14ac:dyDescent="0.3">
      <c r="A122" t="s">
        <v>1494</v>
      </c>
      <c r="B122" t="s">
        <v>1495</v>
      </c>
      <c r="C122" t="s">
        <v>2906</v>
      </c>
      <c r="D122" t="s">
        <v>49</v>
      </c>
      <c r="E122">
        <v>5716.0499326999998</v>
      </c>
      <c r="F122">
        <v>73.97</v>
      </c>
      <c r="G122">
        <v>170.95543460402899</v>
      </c>
      <c r="H122">
        <f>(Table2[[#This Row],[1Y Return vs Nifty]]-AVERAGE(Table2[1Y Return vs Nifty]))/_xlfn.STDEV.P(Table2[1Y Return vs Nifty])</f>
        <v>1.49565148364957</v>
      </c>
      <c r="I122">
        <v>-8.0353715414776802E-2</v>
      </c>
      <c r="J122">
        <f>(Table2[[#This Row],[1M Return vs Nifty]]-AVERAGE(Table2[1M Return vs Nifty]))/_xlfn.STDEV.P(Table2[1M Return vs Nifty])</f>
        <v>-0.30173872943329372</v>
      </c>
      <c r="K122">
        <v>44.913683948198297</v>
      </c>
      <c r="L122">
        <f>(Table2[[#This Row],[6M Return vs Nifty]]-AVERAGE(Table2[6M Return vs Nifty]))/_xlfn.STDEV.P(Table2[6M Return vs Nifty])</f>
        <v>0.91456384609626873</v>
      </c>
      <c r="M122">
        <v>0.32490519049566402</v>
      </c>
      <c r="N122">
        <f>(Table2[[#This Row],[1W Return vs Nifty]]-AVERAGE(Table2[1W Return vs Nifty]))/_xlfn.STDEV.P(Table2[1W Return vs Nifty])</f>
        <v>-0.22872695557931336</v>
      </c>
      <c r="O122">
        <v>69.05</v>
      </c>
      <c r="P122">
        <v>68.448046936541502</v>
      </c>
      <c r="Q122">
        <v>58.430914349261897</v>
      </c>
      <c r="R122">
        <v>35.5605940507048</v>
      </c>
      <c r="S122">
        <v>7.1252715423606006E-2</v>
      </c>
      <c r="T122">
        <v>8.0673639506148698E-2</v>
      </c>
      <c r="U122">
        <v>0.26593945728549762</v>
      </c>
      <c r="V122">
        <v>1.5941076695324501</v>
      </c>
      <c r="W122">
        <v>72.599999999999994</v>
      </c>
      <c r="X122">
        <v>75.97</v>
      </c>
      <c r="Y122">
        <v>71</v>
      </c>
      <c r="Z122">
        <v>76.94</v>
      </c>
      <c r="AA122">
        <v>59.2</v>
      </c>
      <c r="AB122">
        <v>76.94</v>
      </c>
      <c r="AC122">
        <v>1.8870523415978058E-2</v>
      </c>
      <c r="AD122">
        <v>2.703798837366489E-2</v>
      </c>
      <c r="AE122">
        <v>4.1830985915492835E-2</v>
      </c>
      <c r="AF122">
        <v>4.0151412734892533E-2</v>
      </c>
      <c r="AG122">
        <v>0.24949324324324307</v>
      </c>
      <c r="AH122">
        <v>4.0151412734892533E-2</v>
      </c>
      <c r="AI122">
        <v>34.689739083412199</v>
      </c>
      <c r="AJ122">
        <v>210.146750524109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0.04</v>
      </c>
      <c r="AM122" t="s">
        <v>2950</v>
      </c>
      <c r="AN122">
        <v>18.73</v>
      </c>
      <c r="AO122" t="s">
        <v>2950</v>
      </c>
      <c r="AP122">
        <v>6.5200259122565996E-2</v>
      </c>
      <c r="AQ122">
        <f>(Table2[[#This Row],[Sharpe Ratio]]-AVERAGE(Table2[Sharpe Ratio]))/_xlfn.STDEV.P(Table2[Sharpe Ratio])</f>
        <v>0.10571502074171356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1.9854646654749453</v>
      </c>
      <c r="AS122">
        <f>_xlfn.RANK.AVG(Table2[[#This Row],[1Y Return vs Nifty Z-Score]],Table2[1Y Return vs Nifty Z-Score])</f>
        <v>43</v>
      </c>
      <c r="AT122">
        <f>_xlfn.RANK.AVG(Table2[[#This Row],[6M Return vs Nifty Z-Score]],Table2[6M Return vs Nifty Z-Score])</f>
        <v>108</v>
      </c>
      <c r="AU122">
        <f>_xlfn.RANK.AVG(Table2[[#This Row],[Sharpe Ratio Z-Score]],Table2[Sharpe Ratio Z-Score])</f>
        <v>315</v>
      </c>
      <c r="AV122">
        <f>(Table2[[#This Row],[Rank 1Y]]+Table2[[#This Row],[Rank 6M]]+Table2[[#This Row],[Rank Sharpe]])/3</f>
        <v>155.33333333333334</v>
      </c>
    </row>
    <row r="123" spans="1:48" x14ac:dyDescent="0.3">
      <c r="A123" t="s">
        <v>733</v>
      </c>
      <c r="B123" t="s">
        <v>734</v>
      </c>
      <c r="C123" t="s">
        <v>2921</v>
      </c>
      <c r="D123" t="s">
        <v>621</v>
      </c>
      <c r="E123">
        <v>19765.0239467299</v>
      </c>
      <c r="F123">
        <v>656.85</v>
      </c>
      <c r="G123">
        <v>141.94975278584701</v>
      </c>
      <c r="H123">
        <f>(Table2[[#This Row],[1Y Return vs Nifty]]-AVERAGE(Table2[1Y Return vs Nifty]))/_xlfn.STDEV.P(Table2[1Y Return vs Nifty])</f>
        <v>1.1489023155154201</v>
      </c>
      <c r="I123">
        <v>3.2225385549503902</v>
      </c>
      <c r="J123">
        <f>(Table2[[#This Row],[1M Return vs Nifty]]-AVERAGE(Table2[1M Return vs Nifty]))/_xlfn.STDEV.P(Table2[1M Return vs Nifty])</f>
        <v>-1.5419884875728778E-2</v>
      </c>
      <c r="K123">
        <v>22.5062029257404</v>
      </c>
      <c r="L123">
        <f>(Table2[[#This Row],[6M Return vs Nifty]]-AVERAGE(Table2[6M Return vs Nifty]))/_xlfn.STDEV.P(Table2[6M Return vs Nifty])</f>
        <v>0.22971335219895339</v>
      </c>
      <c r="M123">
        <v>5.0642075581638499</v>
      </c>
      <c r="N123">
        <f>(Table2[[#This Row],[1W Return vs Nifty]]-AVERAGE(Table2[1W Return vs Nifty]))/_xlfn.STDEV.P(Table2[1W Return vs Nifty])</f>
        <v>0.66832605768000675</v>
      </c>
      <c r="O123">
        <v>619.13</v>
      </c>
      <c r="P123">
        <v>612.63500985534495</v>
      </c>
      <c r="Q123">
        <v>533.25880887070696</v>
      </c>
      <c r="R123">
        <v>75.741776923149899</v>
      </c>
      <c r="S123">
        <v>6.0924200087219216E-2</v>
      </c>
      <c r="T123">
        <v>7.2171830589791375E-2</v>
      </c>
      <c r="U123">
        <v>0.23176586879272487</v>
      </c>
      <c r="V123">
        <v>1.25468552924018</v>
      </c>
      <c r="W123">
        <v>639.25</v>
      </c>
      <c r="X123">
        <v>664.7</v>
      </c>
      <c r="Y123">
        <v>639.25</v>
      </c>
      <c r="Z123">
        <v>670</v>
      </c>
      <c r="AA123">
        <v>539</v>
      </c>
      <c r="AB123">
        <v>670</v>
      </c>
      <c r="AC123">
        <v>2.7532264372311266E-2</v>
      </c>
      <c r="AD123">
        <v>1.195097815330759E-2</v>
      </c>
      <c r="AE123">
        <v>2.7532264372311266E-2</v>
      </c>
      <c r="AF123">
        <v>2.0019791428788958E-2</v>
      </c>
      <c r="AG123">
        <v>0.21864564007421161</v>
      </c>
      <c r="AH123">
        <v>2.0019791428788958E-2</v>
      </c>
      <c r="AI123">
        <v>19.091116693308901</v>
      </c>
      <c r="AJ123">
        <v>206.58109684947399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-0.11</v>
      </c>
      <c r="AM123" t="s">
        <v>2949</v>
      </c>
      <c r="AN123">
        <v>15.78</v>
      </c>
      <c r="AO123" t="s">
        <v>2950</v>
      </c>
      <c r="AP123">
        <v>0.13463720226412901</v>
      </c>
      <c r="AQ123">
        <f>(Table2[[#This Row],[Sharpe Ratio]]-AVERAGE(Table2[Sharpe Ratio]))/_xlfn.STDEV.P(Table2[Sharpe Ratio])</f>
        <v>0.88479235845488369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2.9163141989735353</v>
      </c>
      <c r="AS123">
        <f>_xlfn.RANK.AVG(Table2[[#This Row],[1Y Return vs Nifty Z-Score]],Table2[1Y Return vs Nifty Z-Score])</f>
        <v>71</v>
      </c>
      <c r="AT123">
        <f>_xlfn.RANK.AVG(Table2[[#This Row],[6M Return vs Nifty Z-Score]],Table2[6M Return vs Nifty Z-Score])</f>
        <v>252</v>
      </c>
      <c r="AU123">
        <f>_xlfn.RANK.AVG(Table2[[#This Row],[Sharpe Ratio Z-Score]],Table2[Sharpe Ratio Z-Score])</f>
        <v>148</v>
      </c>
      <c r="AV123">
        <f>(Table2[[#This Row],[Rank 1Y]]+Table2[[#This Row],[Rank 6M]]+Table2[[#This Row],[Rank Sharpe]])/3</f>
        <v>157</v>
      </c>
    </row>
    <row r="124" spans="1:48" x14ac:dyDescent="0.3">
      <c r="A124" t="s">
        <v>894</v>
      </c>
      <c r="B124" t="s">
        <v>895</v>
      </c>
      <c r="C124" t="s">
        <v>2914</v>
      </c>
      <c r="D124" t="s">
        <v>238</v>
      </c>
      <c r="E124">
        <v>14819.439759999999</v>
      </c>
      <c r="F124">
        <v>4795.55</v>
      </c>
      <c r="G124">
        <v>33.849208048033901</v>
      </c>
      <c r="H124">
        <f>(Table2[[#This Row],[1Y Return vs Nifty]]-AVERAGE(Table2[1Y Return vs Nifty]))/_xlfn.STDEV.P(Table2[1Y Return vs Nifty])</f>
        <v>-0.14338842247332556</v>
      </c>
      <c r="I124">
        <v>-7.9585667417052104</v>
      </c>
      <c r="J124">
        <f>(Table2[[#This Row],[1M Return vs Nifty]]-AVERAGE(Table2[1M Return vs Nifty]))/_xlfn.STDEV.P(Table2[1M Return vs Nifty])</f>
        <v>-0.9846798205202415</v>
      </c>
      <c r="K124">
        <v>44.648749741449599</v>
      </c>
      <c r="L124">
        <f>(Table2[[#This Row],[6M Return vs Nifty]]-AVERAGE(Table2[6M Return vs Nifty]))/_xlfn.STDEV.P(Table2[6M Return vs Nifty])</f>
        <v>0.90646653599879323</v>
      </c>
      <c r="M124">
        <v>1.7638845909552701</v>
      </c>
      <c r="N124">
        <f>(Table2[[#This Row],[1W Return vs Nifty]]-AVERAGE(Table2[1W Return vs Nifty]))/_xlfn.STDEV.P(Table2[1W Return vs Nifty])</f>
        <v>4.3642415914384822E-2</v>
      </c>
      <c r="O124">
        <v>4557.42</v>
      </c>
      <c r="P124">
        <v>4328.7883670004103</v>
      </c>
      <c r="Q124">
        <v>3604.1608026502399</v>
      </c>
      <c r="R124">
        <v>57.430598467774601</v>
      </c>
      <c r="S124">
        <v>5.225105432459598E-2</v>
      </c>
      <c r="T124">
        <v>0.10782731642827525</v>
      </c>
      <c r="U124">
        <v>0.33055939026740933</v>
      </c>
      <c r="V124">
        <v>0.77560205920542102</v>
      </c>
      <c r="W124">
        <v>4750</v>
      </c>
      <c r="X124">
        <v>4980</v>
      </c>
      <c r="Y124">
        <v>4570</v>
      </c>
      <c r="Z124">
        <v>4980</v>
      </c>
      <c r="AA124">
        <v>3846.65</v>
      </c>
      <c r="AB124">
        <v>4980</v>
      </c>
      <c r="AC124">
        <v>9.5894736842105921E-3</v>
      </c>
      <c r="AD124">
        <v>3.8462741499932118E-2</v>
      </c>
      <c r="AE124">
        <v>4.9354485776805346E-2</v>
      </c>
      <c r="AF124">
        <v>3.8462741499932118E-2</v>
      </c>
      <c r="AG124">
        <v>0.24668217799903824</v>
      </c>
      <c r="AH124">
        <v>3.8462741499932118E-2</v>
      </c>
      <c r="AI124">
        <v>4.2633274598325501</v>
      </c>
      <c r="AJ124">
        <v>76.433472526259607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0.23</v>
      </c>
      <c r="AM124" t="s">
        <v>2950</v>
      </c>
      <c r="AN124">
        <v>15.64</v>
      </c>
      <c r="AO124" t="s">
        <v>2950</v>
      </c>
      <c r="AP124">
        <v>0.203582100962724</v>
      </c>
      <c r="AQ124">
        <f>(Table2[[#This Row],[Sharpe Ratio]]-AVERAGE(Table2[Sharpe Ratio]))/_xlfn.STDEV.P(Table2[Sharpe Ratio])</f>
        <v>1.6583489941134926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1.4803897030331037</v>
      </c>
      <c r="AS124">
        <f>_xlfn.RANK.AVG(Table2[[#This Row],[1Y Return vs Nifty Z-Score]],Table2[1Y Return vs Nifty Z-Score])</f>
        <v>328</v>
      </c>
      <c r="AT124">
        <f>_xlfn.RANK.AVG(Table2[[#This Row],[6M Return vs Nifty Z-Score]],Table2[6M Return vs Nifty Z-Score])</f>
        <v>109</v>
      </c>
      <c r="AU124">
        <f>_xlfn.RANK.AVG(Table2[[#This Row],[Sharpe Ratio Z-Score]],Table2[Sharpe Ratio Z-Score])</f>
        <v>35</v>
      </c>
      <c r="AV124">
        <f>(Table2[[#This Row],[Rank 1Y]]+Table2[[#This Row],[Rank 6M]]+Table2[[#This Row],[Rank Sharpe]])/3</f>
        <v>157.33333333333334</v>
      </c>
    </row>
    <row r="125" spans="1:48" hidden="1" x14ac:dyDescent="0.3">
      <c r="A125" t="s">
        <v>511</v>
      </c>
      <c r="B125" t="s">
        <v>512</v>
      </c>
      <c r="C125" t="s">
        <v>2911</v>
      </c>
      <c r="D125" t="s">
        <v>513</v>
      </c>
      <c r="E125">
        <v>35934.612583200003</v>
      </c>
      <c r="F125">
        <v>331.1</v>
      </c>
      <c r="G125">
        <v>161.295025928076</v>
      </c>
      <c r="H125">
        <f>(Table2[[#This Row],[1Y Return vs Nifty]]-AVERAGE(Table2[1Y Return vs Nifty]))/_xlfn.STDEV.P(Table2[1Y Return vs Nifty])</f>
        <v>1.3801658800626595</v>
      </c>
      <c r="I125">
        <v>-19.451916398055101</v>
      </c>
      <c r="J125">
        <f>(Table2[[#This Row],[1M Return vs Nifty]]-AVERAGE(Table2[1M Return vs Nifty]))/_xlfn.STDEV.P(Table2[1M Return vs Nifty])</f>
        <v>-1.9810073796199397</v>
      </c>
      <c r="K125">
        <v>41.383300169729097</v>
      </c>
      <c r="L125">
        <f>(Table2[[#This Row],[6M Return vs Nifty]]-AVERAGE(Table2[6M Return vs Nifty]))/_xlfn.STDEV.P(Table2[6M Return vs Nifty])</f>
        <v>0.80666304850512149</v>
      </c>
      <c r="M125">
        <v>-0.99773613214564005</v>
      </c>
      <c r="N125">
        <f>(Table2[[#This Row],[1W Return vs Nifty]]-AVERAGE(Table2[1W Return vs Nifty]))/_xlfn.STDEV.P(Table2[1W Return vs Nifty])</f>
        <v>-0.47907590820806101</v>
      </c>
      <c r="O125">
        <v>342.31</v>
      </c>
      <c r="P125">
        <v>342.98437378108002</v>
      </c>
      <c r="Q125">
        <v>269.60789617159702</v>
      </c>
      <c r="R125">
        <v>43.5738909441218</v>
      </c>
      <c r="S125">
        <v>-3.2748093833075198E-2</v>
      </c>
      <c r="T125">
        <v>-3.4649898623852593E-2</v>
      </c>
      <c r="U125">
        <v>0.22807975842541794</v>
      </c>
      <c r="V125">
        <v>0.39515368098627701</v>
      </c>
      <c r="W125">
        <v>330.05</v>
      </c>
      <c r="X125">
        <v>336.85</v>
      </c>
      <c r="Y125">
        <v>322.75</v>
      </c>
      <c r="Z125">
        <v>338.65</v>
      </c>
      <c r="AA125">
        <v>277.89999999999998</v>
      </c>
      <c r="AB125">
        <v>377</v>
      </c>
      <c r="AC125">
        <v>3.1813361611876534E-3</v>
      </c>
      <c r="AD125">
        <v>1.7366354575656828E-2</v>
      </c>
      <c r="AE125">
        <v>2.5871417505809458E-2</v>
      </c>
      <c r="AF125">
        <v>2.2802778616731967E-2</v>
      </c>
      <c r="AG125">
        <v>0.19143576826196496</v>
      </c>
      <c r="AH125">
        <v>0.13862881304741759</v>
      </c>
      <c r="AI125">
        <v>25.581395348837201</v>
      </c>
      <c r="AJ125">
        <v>194.96659242761601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-0.08</v>
      </c>
      <c r="AM125" t="s">
        <v>2949</v>
      </c>
      <c r="AN125">
        <v>10.88</v>
      </c>
      <c r="AO125" t="s">
        <v>2950</v>
      </c>
      <c r="AP125">
        <v>7.1170988485774994E-2</v>
      </c>
      <c r="AQ125">
        <f>(Table2[[#This Row],[Sharpe Ratio]]-AVERAGE(Table2[Sharpe Ratio]))/_xlfn.STDEV.P(Table2[Sharpe Ratio])</f>
        <v>0.1727061601271449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50</v>
      </c>
      <c r="AT125">
        <f>_xlfn.RANK.AVG(Table2[[#This Row],[6M Return vs Nifty Z-Score]],Table2[6M Return vs Nifty Z-Score])</f>
        <v>126</v>
      </c>
      <c r="AU125">
        <f>_xlfn.RANK.AVG(Table2[[#This Row],[Sharpe Ratio Z-Score]],Table2[Sharpe Ratio Z-Score])</f>
        <v>299</v>
      </c>
      <c r="AV125">
        <f>(Table2[[#This Row],[Rank 1Y]]+Table2[[#This Row],[Rank 6M]]+Table2[[#This Row],[Rank Sharpe]])/3</f>
        <v>158.33333333333334</v>
      </c>
    </row>
    <row r="126" spans="1:48" hidden="1" x14ac:dyDescent="0.3">
      <c r="A126" t="s">
        <v>1588</v>
      </c>
      <c r="B126" t="s">
        <v>1589</v>
      </c>
      <c r="C126" t="s">
        <v>2914</v>
      </c>
      <c r="D126" t="s">
        <v>691</v>
      </c>
      <c r="E126">
        <v>4957.7746399999996</v>
      </c>
      <c r="F126">
        <v>1066.2</v>
      </c>
      <c r="G126">
        <v>104.78468227943</v>
      </c>
      <c r="H126">
        <f>(Table2[[#This Row],[1Y Return vs Nifty]]-AVERAGE(Table2[1Y Return vs Nifty]))/_xlfn.STDEV.P(Table2[1Y Return vs Nifty])</f>
        <v>0.70461152578231911</v>
      </c>
      <c r="I126">
        <v>-15.043818194360901</v>
      </c>
      <c r="J126">
        <f>(Table2[[#This Row],[1M Return vs Nifty]]-AVERAGE(Table2[1M Return vs Nifty]))/_xlfn.STDEV.P(Table2[1M Return vs Nifty])</f>
        <v>-1.5988812062347988</v>
      </c>
      <c r="K126">
        <v>14.105455396657099</v>
      </c>
      <c r="L126">
        <f>(Table2[[#This Row],[6M Return vs Nifty]]-AVERAGE(Table2[6M Return vs Nifty]))/_xlfn.STDEV.P(Table2[6M Return vs Nifty])</f>
        <v>-2.704268783219288E-2</v>
      </c>
      <c r="M126">
        <v>-5.1317713598477299</v>
      </c>
      <c r="N126">
        <f>(Table2[[#This Row],[1W Return vs Nifty]]-AVERAGE(Table2[1W Return vs Nifty]))/_xlfn.STDEV.P(Table2[1W Return vs Nifty])</f>
        <v>-1.2615642303775023</v>
      </c>
      <c r="O126">
        <v>1120.18</v>
      </c>
      <c r="P126">
        <v>1159.01480961069</v>
      </c>
      <c r="Q126">
        <v>976.37902334128</v>
      </c>
      <c r="R126">
        <v>38.263168339209201</v>
      </c>
      <c r="S126">
        <v>-4.8188683961506218E-2</v>
      </c>
      <c r="T126">
        <v>-8.0080779676893199E-2</v>
      </c>
      <c r="U126">
        <v>9.1993963933537204E-2</v>
      </c>
      <c r="V126">
        <v>1.0515173211976401</v>
      </c>
      <c r="W126">
        <v>1062.5999999999999</v>
      </c>
      <c r="X126">
        <v>1096.5999999999999</v>
      </c>
      <c r="Y126">
        <v>1058.0999999999999</v>
      </c>
      <c r="Z126">
        <v>1144.95</v>
      </c>
      <c r="AA126">
        <v>967.05</v>
      </c>
      <c r="AB126">
        <v>1188.8</v>
      </c>
      <c r="AC126">
        <v>3.3879164313947996E-3</v>
      </c>
      <c r="AD126">
        <v>2.851247420746561E-2</v>
      </c>
      <c r="AE126">
        <v>7.6552310745676699E-3</v>
      </c>
      <c r="AF126">
        <v>7.3860438942037199E-2</v>
      </c>
      <c r="AG126">
        <v>0.1025283077400343</v>
      </c>
      <c r="AH126">
        <v>0.11498780716563495</v>
      </c>
      <c r="AI126">
        <v>40.2129056462202</v>
      </c>
      <c r="AJ126">
        <v>140.054035798716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-0.24</v>
      </c>
      <c r="AM126" t="s">
        <v>2949</v>
      </c>
      <c r="AN126">
        <v>4.38</v>
      </c>
      <c r="AO126" t="s">
        <v>2950</v>
      </c>
      <c r="AP126">
        <v>0.19164494421707401</v>
      </c>
      <c r="AQ126">
        <f>(Table2[[#This Row],[Sharpe Ratio]]-AVERAGE(Table2[Sharpe Ratio]))/_xlfn.STDEV.P(Table2[Sharpe Ratio])</f>
        <v>1.5244149832468894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120</v>
      </c>
      <c r="AT126">
        <f>_xlfn.RANK.AVG(Table2[[#This Row],[6M Return vs Nifty Z-Score]],Table2[6M Return vs Nifty Z-Score])</f>
        <v>313</v>
      </c>
      <c r="AU126">
        <f>_xlfn.RANK.AVG(Table2[[#This Row],[Sharpe Ratio Z-Score]],Table2[Sharpe Ratio Z-Score])</f>
        <v>49</v>
      </c>
      <c r="AV126">
        <f>(Table2[[#This Row],[Rank 1Y]]+Table2[[#This Row],[Rank 6M]]+Table2[[#This Row],[Rank Sharpe]])/3</f>
        <v>160.66666666666666</v>
      </c>
    </row>
    <row r="127" spans="1:48" x14ac:dyDescent="0.3">
      <c r="A127" t="s">
        <v>473</v>
      </c>
      <c r="B127" t="s">
        <v>474</v>
      </c>
      <c r="C127" t="s">
        <v>2914</v>
      </c>
      <c r="D127" t="s">
        <v>475</v>
      </c>
      <c r="E127">
        <v>41350.458656265</v>
      </c>
      <c r="F127">
        <v>4334.5</v>
      </c>
      <c r="G127">
        <v>74.557637281641902</v>
      </c>
      <c r="H127">
        <f>(Table2[[#This Row],[1Y Return vs Nifty]]-AVERAGE(Table2[1Y Return vs Nifty]))/_xlfn.STDEV.P(Table2[1Y Return vs Nifty])</f>
        <v>0.34326154015410754</v>
      </c>
      <c r="I127">
        <v>2.53866479883636</v>
      </c>
      <c r="J127">
        <f>(Table2[[#This Row],[1M Return vs Nifty]]-AVERAGE(Table2[1M Return vs Nifty]))/_xlfn.STDEV.P(Table2[1M Return vs Nifty])</f>
        <v>-7.4703060845668245E-2</v>
      </c>
      <c r="K127">
        <v>34.6495417449079</v>
      </c>
      <c r="L127">
        <f>(Table2[[#This Row],[6M Return vs Nifty]]-AVERAGE(Table2[6M Return vs Nifty]))/_xlfn.STDEV.P(Table2[6M Return vs Nifty])</f>
        <v>0.60085598887168878</v>
      </c>
      <c r="M127">
        <v>-1.0878429632209701</v>
      </c>
      <c r="N127">
        <f>(Table2[[#This Row],[1W Return vs Nifty]]-AVERAGE(Table2[1W Return vs Nifty]))/_xlfn.STDEV.P(Table2[1W Return vs Nifty])</f>
        <v>-0.49613128852791666</v>
      </c>
      <c r="O127">
        <v>4049.38</v>
      </c>
      <c r="P127">
        <v>3730.5482496456698</v>
      </c>
      <c r="Q127">
        <v>3166.8781841944401</v>
      </c>
      <c r="R127">
        <v>68.367600737118096</v>
      </c>
      <c r="S127">
        <v>7.0410778934059115E-2</v>
      </c>
      <c r="T127">
        <v>0.16189356361003893</v>
      </c>
      <c r="U127">
        <v>0.36869805148585733</v>
      </c>
      <c r="V127">
        <v>0.92601602924260895</v>
      </c>
      <c r="W127">
        <v>4180</v>
      </c>
      <c r="X127">
        <v>4409.55</v>
      </c>
      <c r="Y127">
        <v>4180</v>
      </c>
      <c r="Z127">
        <v>4409.55</v>
      </c>
      <c r="AA127">
        <v>3556.45</v>
      </c>
      <c r="AB127">
        <v>4409.55</v>
      </c>
      <c r="AC127">
        <v>3.6961722488038307E-2</v>
      </c>
      <c r="AD127">
        <v>1.7314569154458503E-2</v>
      </c>
      <c r="AE127">
        <v>3.6961722488038307E-2</v>
      </c>
      <c r="AF127">
        <v>1.7314569154458503E-2</v>
      </c>
      <c r="AG127">
        <v>0.21877152778754105</v>
      </c>
      <c r="AH127">
        <v>1.7314569154458503E-2</v>
      </c>
      <c r="AI127">
        <v>1.7314569154458499</v>
      </c>
      <c r="AJ127">
        <v>104.727942565652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0.28999999999999998</v>
      </c>
      <c r="AM127" t="s">
        <v>2950</v>
      </c>
      <c r="AN127">
        <v>13.99</v>
      </c>
      <c r="AO127" t="s">
        <v>2950</v>
      </c>
      <c r="AP127">
        <v>0.14225236811417799</v>
      </c>
      <c r="AQ127">
        <f>(Table2[[#This Row],[Sharpe Ratio]]-AVERAGE(Table2[Sharpe Ratio]))/_xlfn.STDEV.P(Table2[Sharpe Ratio])</f>
        <v>0.97023395291858361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1.3435171325707951</v>
      </c>
      <c r="AS127">
        <f>_xlfn.RANK.AVG(Table2[[#This Row],[1Y Return vs Nifty Z-Score]],Table2[1Y Return vs Nifty Z-Score])</f>
        <v>184</v>
      </c>
      <c r="AT127">
        <f>_xlfn.RANK.AVG(Table2[[#This Row],[6M Return vs Nifty Z-Score]],Table2[6M Return vs Nifty Z-Score])</f>
        <v>168</v>
      </c>
      <c r="AU127">
        <f>_xlfn.RANK.AVG(Table2[[#This Row],[Sharpe Ratio Z-Score]],Table2[Sharpe Ratio Z-Score])</f>
        <v>131</v>
      </c>
      <c r="AV127">
        <f>(Table2[[#This Row],[Rank 1Y]]+Table2[[#This Row],[Rank 6M]]+Table2[[#This Row],[Rank Sharpe]])/3</f>
        <v>161</v>
      </c>
    </row>
    <row r="128" spans="1:48" x14ac:dyDescent="0.3">
      <c r="A128" t="s">
        <v>179</v>
      </c>
      <c r="B128" t="s">
        <v>180</v>
      </c>
      <c r="C128" t="s">
        <v>2906</v>
      </c>
      <c r="D128" t="s">
        <v>32</v>
      </c>
      <c r="E128">
        <v>139234.29173090999</v>
      </c>
      <c r="F128">
        <v>125.8</v>
      </c>
      <c r="G128">
        <v>113.403185528601</v>
      </c>
      <c r="H128">
        <f>(Table2[[#This Row],[1Y Return vs Nifty]]-AVERAGE(Table2[1Y Return vs Nifty]))/_xlfn.STDEV.P(Table2[1Y Return vs Nifty])</f>
        <v>0.8076416441896106</v>
      </c>
      <c r="I128">
        <v>-2.50007149599851</v>
      </c>
      <c r="J128">
        <f>(Table2[[#This Row],[1M Return vs Nifty]]-AVERAGE(Table2[1M Return vs Nifty]))/_xlfn.STDEV.P(Table2[1M Return vs Nifty])</f>
        <v>-0.51149755363361582</v>
      </c>
      <c r="K128">
        <v>29.443993850467201</v>
      </c>
      <c r="L128">
        <f>(Table2[[#This Row],[6M Return vs Nifty]]-AVERAGE(Table2[6M Return vs Nifty]))/_xlfn.STDEV.P(Table2[6M Return vs Nifty])</f>
        <v>0.44175635411395769</v>
      </c>
      <c r="M128">
        <v>0.99008751027497099</v>
      </c>
      <c r="N128">
        <f>(Table2[[#This Row],[1W Return vs Nifty]]-AVERAGE(Table2[1W Return vs Nifty]))/_xlfn.STDEV.P(Table2[1W Return vs Nifty])</f>
        <v>-0.10282154629468904</v>
      </c>
      <c r="O128">
        <v>127</v>
      </c>
      <c r="P128">
        <v>126.61497810107799</v>
      </c>
      <c r="Q128">
        <v>106.79854252358901</v>
      </c>
      <c r="R128">
        <v>48.921648355378402</v>
      </c>
      <c r="S128" s="1">
        <v>-9.4488188976378229E-3</v>
      </c>
      <c r="T128" s="1">
        <v>-6.4366642343640645E-3</v>
      </c>
      <c r="U128" s="1">
        <v>0.17791869652354175</v>
      </c>
      <c r="V128">
        <v>0.639302342173241</v>
      </c>
      <c r="W128">
        <v>125.5</v>
      </c>
      <c r="X128">
        <v>127.8</v>
      </c>
      <c r="Y128">
        <v>125.5</v>
      </c>
      <c r="Z128">
        <v>130.19</v>
      </c>
      <c r="AA128">
        <v>104.2</v>
      </c>
      <c r="AB128">
        <v>138.6</v>
      </c>
      <c r="AC128">
        <v>2.3904382470119057E-3</v>
      </c>
      <c r="AD128">
        <v>1.5898251192368873E-2</v>
      </c>
      <c r="AE128">
        <v>2.3904382470119057E-3</v>
      </c>
      <c r="AF128">
        <v>3.4896661367249671E-2</v>
      </c>
      <c r="AG128">
        <v>0.20729366602687138</v>
      </c>
      <c r="AH128">
        <v>0.10174880763116056</v>
      </c>
      <c r="AI128">
        <v>13.5930047694753</v>
      </c>
      <c r="AJ128">
        <v>153.11871227364099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-0.08</v>
      </c>
      <c r="AM128" t="s">
        <v>2949</v>
      </c>
      <c r="AN128">
        <v>9.06</v>
      </c>
      <c r="AO128" t="s">
        <v>2950</v>
      </c>
      <c r="AP128">
        <v>0.12585575552793199</v>
      </c>
      <c r="AQ128">
        <f>(Table2[[#This Row],[Sharpe Ratio]]-AVERAGE(Table2[Sharpe Ratio]))/_xlfn.STDEV.P(Table2[Sharpe Ratio])</f>
        <v>0.78626517919011429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1.4213440775653778</v>
      </c>
      <c r="AS128">
        <f>_xlfn.RANK.AVG(Table2[[#This Row],[1Y Return vs Nifty Z-Score]],Table2[1Y Return vs Nifty Z-Score])</f>
        <v>108</v>
      </c>
      <c r="AT128">
        <f>_xlfn.RANK.AVG(Table2[[#This Row],[6M Return vs Nifty Z-Score]],Table2[6M Return vs Nifty Z-Score])</f>
        <v>208</v>
      </c>
      <c r="AU128">
        <f>_xlfn.RANK.AVG(Table2[[#This Row],[Sharpe Ratio Z-Score]],Table2[Sharpe Ratio Z-Score])</f>
        <v>168</v>
      </c>
      <c r="AV128">
        <f>(Table2[[#This Row],[Rank 1Y]]+Table2[[#This Row],[Rank 6M]]+Table2[[#This Row],[Rank Sharpe]])/3</f>
        <v>161.33333333333334</v>
      </c>
    </row>
    <row r="129" spans="1:48" x14ac:dyDescent="0.3">
      <c r="A129" t="s">
        <v>409</v>
      </c>
      <c r="B129" t="s">
        <v>410</v>
      </c>
      <c r="C129" t="s">
        <v>2915</v>
      </c>
      <c r="D129" t="s">
        <v>46</v>
      </c>
      <c r="E129">
        <v>52482.544166125001</v>
      </c>
      <c r="F129">
        <v>97.97</v>
      </c>
      <c r="G129">
        <v>101.36871221453799</v>
      </c>
      <c r="H129">
        <f>(Table2[[#This Row],[1Y Return vs Nifty]]-AVERAGE(Table2[1Y Return vs Nifty]))/_xlfn.STDEV.P(Table2[1Y Return vs Nifty])</f>
        <v>0.66377522392266153</v>
      </c>
      <c r="I129">
        <v>9.25677704373431</v>
      </c>
      <c r="J129">
        <f>(Table2[[#This Row],[1M Return vs Nifty]]-AVERAGE(Table2[1M Return vs Nifty]))/_xlfn.STDEV.P(Table2[1M Return vs Nifty])</f>
        <v>0.50767201472848766</v>
      </c>
      <c r="K129">
        <v>22.906978631338799</v>
      </c>
      <c r="L129">
        <f>(Table2[[#This Row],[6M Return vs Nifty]]-AVERAGE(Table2[6M Return vs Nifty]))/_xlfn.STDEV.P(Table2[6M Return vs Nifty])</f>
        <v>0.24196245059810051</v>
      </c>
      <c r="M129">
        <v>4.3187707246455496</v>
      </c>
      <c r="N129">
        <f>(Table2[[#This Row],[1W Return vs Nifty]]-AVERAGE(Table2[1W Return vs Nifty]))/_xlfn.STDEV.P(Table2[1W Return vs Nifty])</f>
        <v>0.52723011025450262</v>
      </c>
      <c r="O129">
        <v>90.52</v>
      </c>
      <c r="P129">
        <v>86.923835434281003</v>
      </c>
      <c r="Q129">
        <v>75.686863146303693</v>
      </c>
      <c r="R129">
        <v>62.204077738756602</v>
      </c>
      <c r="S129">
        <v>8.2302253645603285E-2</v>
      </c>
      <c r="T129">
        <v>0.12707866042186411</v>
      </c>
      <c r="U129">
        <v>0.29441221273264695</v>
      </c>
      <c r="V129">
        <v>1.75527152914118</v>
      </c>
      <c r="W129">
        <v>96.1</v>
      </c>
      <c r="X129">
        <v>99.68</v>
      </c>
      <c r="Y129">
        <v>95.05</v>
      </c>
      <c r="Z129">
        <v>100.7</v>
      </c>
      <c r="AA129">
        <v>70.650000000000006</v>
      </c>
      <c r="AB129">
        <v>100.7</v>
      </c>
      <c r="AC129">
        <v>1.9458896982310181E-2</v>
      </c>
      <c r="AD129">
        <v>1.7454322751862872E-2</v>
      </c>
      <c r="AE129">
        <v>3.072067332982642E-2</v>
      </c>
      <c r="AF129">
        <v>2.7865673165254679E-2</v>
      </c>
      <c r="AG129">
        <v>0.38669497523000684</v>
      </c>
      <c r="AH129">
        <v>2.7865673165254679E-2</v>
      </c>
      <c r="AI129">
        <v>2.7865673165254599</v>
      </c>
      <c r="AJ129">
        <v>134.65868263473001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0.11</v>
      </c>
      <c r="AM129" t="s">
        <v>2950</v>
      </c>
      <c r="AN129">
        <v>27.9</v>
      </c>
      <c r="AO129" t="s">
        <v>2950</v>
      </c>
      <c r="AP129">
        <v>0.15027479420694501</v>
      </c>
      <c r="AQ129">
        <f>(Table2[[#This Row],[Sharpe Ratio]]-AVERAGE(Table2[Sharpe Ratio]))/_xlfn.STDEV.P(Table2[Sharpe Ratio])</f>
        <v>1.0602449770158191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3.0008847765195719</v>
      </c>
      <c r="AS129">
        <f>_xlfn.RANK.AVG(Table2[[#This Row],[1Y Return vs Nifty Z-Score]],Table2[1Y Return vs Nifty Z-Score])</f>
        <v>127</v>
      </c>
      <c r="AT129">
        <f>_xlfn.RANK.AVG(Table2[[#This Row],[6M Return vs Nifty Z-Score]],Table2[6M Return vs Nifty Z-Score])</f>
        <v>250</v>
      </c>
      <c r="AU129">
        <f>_xlfn.RANK.AVG(Table2[[#This Row],[Sharpe Ratio Z-Score]],Table2[Sharpe Ratio Z-Score])</f>
        <v>116</v>
      </c>
      <c r="AV129">
        <f>(Table2[[#This Row],[Rank 1Y]]+Table2[[#This Row],[Rank 6M]]+Table2[[#This Row],[Rank Sharpe]])/3</f>
        <v>164.33333333333334</v>
      </c>
    </row>
    <row r="130" spans="1:48" x14ac:dyDescent="0.3">
      <c r="A130" t="s">
        <v>1540</v>
      </c>
      <c r="B130" t="s">
        <v>1541</v>
      </c>
      <c r="C130" t="s">
        <v>2914</v>
      </c>
      <c r="D130" t="s">
        <v>143</v>
      </c>
      <c r="E130">
        <v>5317.5919390500003</v>
      </c>
      <c r="F130">
        <v>373.35</v>
      </c>
      <c r="G130">
        <v>53.072113736415098</v>
      </c>
      <c r="H130">
        <f>(Table2[[#This Row],[1Y Return vs Nifty]]-AVERAGE(Table2[1Y Return vs Nifty]))/_xlfn.STDEV.P(Table2[1Y Return vs Nifty])</f>
        <v>8.6412297204608801E-2</v>
      </c>
      <c r="I130">
        <v>13.188371446912701</v>
      </c>
      <c r="J130">
        <f>(Table2[[#This Row],[1M Return vs Nifty]]-AVERAGE(Table2[1M Return vs Nifty]))/_xlfn.STDEV.P(Table2[1M Return vs Nifty])</f>
        <v>0.84849135567010725</v>
      </c>
      <c r="K130">
        <v>28.820581195708701</v>
      </c>
      <c r="L130">
        <f>(Table2[[#This Row],[6M Return vs Nifty]]-AVERAGE(Table2[6M Return vs Nifty]))/_xlfn.STDEV.P(Table2[6M Return vs Nifty])</f>
        <v>0.42270269680703909</v>
      </c>
      <c r="M130">
        <v>9.9620291618972594</v>
      </c>
      <c r="N130">
        <f>(Table2[[#This Row],[1W Return vs Nifty]]-AVERAGE(Table2[1W Return vs Nifty]))/_xlfn.STDEV.P(Table2[1W Return vs Nifty])</f>
        <v>1.5953835204004907</v>
      </c>
      <c r="O130">
        <v>350.39</v>
      </c>
      <c r="P130">
        <v>331.16557349524498</v>
      </c>
      <c r="Q130">
        <v>287.09658103260603</v>
      </c>
      <c r="R130">
        <v>60.889899348361801</v>
      </c>
      <c r="S130">
        <v>6.5526984217586293E-2</v>
      </c>
      <c r="T130">
        <v>0.12738167817241641</v>
      </c>
      <c r="U130">
        <v>0.30043345921140752</v>
      </c>
      <c r="V130">
        <v>0.94545114179398704</v>
      </c>
      <c r="W130">
        <v>371.05</v>
      </c>
      <c r="X130">
        <v>392.2</v>
      </c>
      <c r="Y130">
        <v>367.3</v>
      </c>
      <c r="Z130">
        <v>397.5</v>
      </c>
      <c r="AA130">
        <v>281</v>
      </c>
      <c r="AB130">
        <v>397.5</v>
      </c>
      <c r="AC130">
        <v>6.1986255221668785E-3</v>
      </c>
      <c r="AD130">
        <v>5.0488817463506086E-2</v>
      </c>
      <c r="AE130">
        <v>1.6471549142390352E-2</v>
      </c>
      <c r="AF130">
        <v>6.4684612294094057E-2</v>
      </c>
      <c r="AG130">
        <v>0.32864768683274037</v>
      </c>
      <c r="AH130">
        <v>6.4684612294094057E-2</v>
      </c>
      <c r="AI130">
        <v>6.4684612294094004</v>
      </c>
      <c r="AJ130">
        <v>80.275229357798096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0.15</v>
      </c>
      <c r="AM130" t="s">
        <v>2950</v>
      </c>
      <c r="AN130">
        <v>27.31</v>
      </c>
      <c r="AO130" t="s">
        <v>2950</v>
      </c>
      <c r="AP130">
        <v>0.21020808336761701</v>
      </c>
      <c r="AQ130">
        <f>(Table2[[#This Row],[Sharpe Ratio]]-AVERAGE(Table2[Sharpe Ratio]))/_xlfn.STDEV.P(Table2[Sharpe Ratio])</f>
        <v>1.7326920238925274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4.6856818939747731</v>
      </c>
      <c r="AS130">
        <f>_xlfn.RANK.AVG(Table2[[#This Row],[1Y Return vs Nifty Z-Score]],Table2[1Y Return vs Nifty Z-Score])</f>
        <v>258</v>
      </c>
      <c r="AT130">
        <f>_xlfn.RANK.AVG(Table2[[#This Row],[6M Return vs Nifty Z-Score]],Table2[6M Return vs Nifty Z-Score])</f>
        <v>213</v>
      </c>
      <c r="AU130">
        <f>_xlfn.RANK.AVG(Table2[[#This Row],[Sharpe Ratio Z-Score]],Table2[Sharpe Ratio Z-Score])</f>
        <v>31</v>
      </c>
      <c r="AV130">
        <f>(Table2[[#This Row],[Rank 1Y]]+Table2[[#This Row],[Rank 6M]]+Table2[[#This Row],[Rank Sharpe]])/3</f>
        <v>167.33333333333334</v>
      </c>
    </row>
    <row r="131" spans="1:48" hidden="1" x14ac:dyDescent="0.3">
      <c r="A131" t="s">
        <v>336</v>
      </c>
      <c r="B131" t="s">
        <v>337</v>
      </c>
      <c r="C131" t="s">
        <v>2906</v>
      </c>
      <c r="D131" t="s">
        <v>32</v>
      </c>
      <c r="E131">
        <v>68089.181812319905</v>
      </c>
      <c r="F131">
        <v>57.42</v>
      </c>
      <c r="G131">
        <v>84.551346888466</v>
      </c>
      <c r="H131">
        <f>(Table2[[#This Row],[1Y Return vs Nifty]]-AVERAGE(Table2[1Y Return vs Nifty]))/_xlfn.STDEV.P(Table2[1Y Return vs Nifty])</f>
        <v>0.46273159827797189</v>
      </c>
      <c r="I131">
        <v>3.3142144516871999</v>
      </c>
      <c r="J131">
        <f>(Table2[[#This Row],[1M Return vs Nifty]]-AVERAGE(Table2[1M Return vs Nifty]))/_xlfn.STDEV.P(Table2[1M Return vs Nifty])</f>
        <v>-7.4727480396369539E-3</v>
      </c>
      <c r="K131">
        <v>34.067624895211601</v>
      </c>
      <c r="L131">
        <f>(Table2[[#This Row],[6M Return vs Nifty]]-AVERAGE(Table2[6M Return vs Nifty]))/_xlfn.STDEV.P(Table2[6M Return vs Nifty])</f>
        <v>0.58307058757993901</v>
      </c>
      <c r="M131">
        <v>0.65629898396811803</v>
      </c>
      <c r="N131">
        <f>(Table2[[#This Row],[1W Return vs Nifty]]-AVERAGE(Table2[1W Return vs Nifty]))/_xlfn.STDEV.P(Table2[1W Return vs Nifty])</f>
        <v>-0.16600088791206569</v>
      </c>
      <c r="O131">
        <v>56.49</v>
      </c>
      <c r="P131">
        <v>55.489075410308203</v>
      </c>
      <c r="Q131">
        <v>47.5438715854931</v>
      </c>
      <c r="R131">
        <v>67.626337244523199</v>
      </c>
      <c r="S131" s="1">
        <v>1.6463090812533165E-2</v>
      </c>
      <c r="T131" s="1">
        <v>3.4798283723666001E-2</v>
      </c>
      <c r="U131" s="1">
        <v>0.20772663405729808</v>
      </c>
      <c r="V131">
        <v>0.84962741162714905</v>
      </c>
      <c r="W131">
        <v>56.4</v>
      </c>
      <c r="X131">
        <v>57.85</v>
      </c>
      <c r="Y131">
        <v>55.02</v>
      </c>
      <c r="Z131">
        <v>59.1</v>
      </c>
      <c r="AA131">
        <v>50</v>
      </c>
      <c r="AB131">
        <v>62.35</v>
      </c>
      <c r="AC131">
        <v>1.8085106382978777E-2</v>
      </c>
      <c r="AD131">
        <v>7.4886799024729278E-3</v>
      </c>
      <c r="AE131">
        <v>4.3620501635768694E-2</v>
      </c>
      <c r="AF131">
        <v>2.925809822361547E-2</v>
      </c>
      <c r="AG131">
        <v>0.14840000000000009</v>
      </c>
      <c r="AH131">
        <v>8.5858585858585856E-2</v>
      </c>
      <c r="AI131">
        <v>23.040752351097101</v>
      </c>
      <c r="AJ131">
        <v>119.99999999999901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-0.05</v>
      </c>
      <c r="AM131" t="s">
        <v>2949</v>
      </c>
      <c r="AN131">
        <v>5.78</v>
      </c>
      <c r="AO131" t="s">
        <v>2950</v>
      </c>
      <c r="AP131">
        <v>0.125405133000414</v>
      </c>
      <c r="AQ131">
        <f>(Table2[[#This Row],[Sharpe Ratio]]-AVERAGE(Table2[Sharpe Ratio]))/_xlfn.STDEV.P(Table2[Sharpe Ratio])</f>
        <v>0.78120922794616976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1.6535377778523781</v>
      </c>
      <c r="AS131">
        <f>_xlfn.RANK.AVG(Table2[[#This Row],[1Y Return vs Nifty Z-Score]],Table2[1Y Return vs Nifty Z-Score])</f>
        <v>159</v>
      </c>
      <c r="AT131">
        <f>_xlfn.RANK.AVG(Table2[[#This Row],[6M Return vs Nifty Z-Score]],Table2[6M Return vs Nifty Z-Score])</f>
        <v>174</v>
      </c>
      <c r="AU131">
        <f>_xlfn.RANK.AVG(Table2[[#This Row],[Sharpe Ratio Z-Score]],Table2[Sharpe Ratio Z-Score])</f>
        <v>170</v>
      </c>
      <c r="AV131">
        <f>(Table2[[#This Row],[Rank 1Y]]+Table2[[#This Row],[Rank 6M]]+Table2[[#This Row],[Rank Sharpe]])/3</f>
        <v>167.66666666666666</v>
      </c>
    </row>
    <row r="132" spans="1:48" x14ac:dyDescent="0.3">
      <c r="A132" t="s">
        <v>1825</v>
      </c>
      <c r="B132" t="s">
        <v>1826</v>
      </c>
      <c r="C132" t="s">
        <v>2914</v>
      </c>
      <c r="D132" t="s">
        <v>73</v>
      </c>
      <c r="E132">
        <v>3350.6902408149999</v>
      </c>
      <c r="F132">
        <v>1370.55</v>
      </c>
      <c r="G132">
        <v>96.178172233726599</v>
      </c>
      <c r="H132">
        <f>(Table2[[#This Row],[1Y Return vs Nifty]]-AVERAGE(Table2[1Y Return vs Nifty]))/_xlfn.STDEV.P(Table2[1Y Return vs Nifty])</f>
        <v>0.60172478043385524</v>
      </c>
      <c r="I132">
        <v>76.540461387809401</v>
      </c>
      <c r="J132">
        <f>(Table2[[#This Row],[1M Return vs Nifty]]-AVERAGE(Table2[1M Return vs Nifty]))/_xlfn.STDEV.P(Table2[1M Return vs Nifty])</f>
        <v>6.3403135852153172</v>
      </c>
      <c r="K132">
        <v>80.690190452830095</v>
      </c>
      <c r="L132">
        <f>(Table2[[#This Row],[6M Return vs Nifty]]-AVERAGE(Table2[6M Return vs Nifty]))/_xlfn.STDEV.P(Table2[6M Return vs Nifty])</f>
        <v>2.0080182207785864</v>
      </c>
      <c r="M132">
        <v>45.456477737798501</v>
      </c>
      <c r="N132">
        <f>(Table2[[#This Row],[1W Return vs Nifty]]-AVERAGE(Table2[1W Return vs Nifty]))/_xlfn.STDEV.P(Table2[1W Return vs Nifty])</f>
        <v>8.3137567278597526</v>
      </c>
      <c r="O132">
        <v>1060.43</v>
      </c>
      <c r="P132">
        <v>901.29070376962397</v>
      </c>
      <c r="Q132">
        <v>759.96589166250601</v>
      </c>
      <c r="R132">
        <v>89.171841007914594</v>
      </c>
      <c r="S132">
        <v>0.2924474034118234</v>
      </c>
      <c r="T132">
        <v>0.52065254225713375</v>
      </c>
      <c r="U132">
        <v>0.80343620027706297</v>
      </c>
      <c r="V132">
        <v>2.8981072657469702</v>
      </c>
      <c r="W132">
        <v>1345</v>
      </c>
      <c r="X132">
        <v>1439</v>
      </c>
      <c r="Y132">
        <v>1210</v>
      </c>
      <c r="Z132">
        <v>1527.05</v>
      </c>
      <c r="AA132">
        <v>750</v>
      </c>
      <c r="AB132">
        <v>1527.05</v>
      </c>
      <c r="AC132">
        <v>1.8996282527881103E-2</v>
      </c>
      <c r="AD132">
        <v>4.9943453358140877E-2</v>
      </c>
      <c r="AE132">
        <v>0.13268595041322317</v>
      </c>
      <c r="AF132">
        <v>0.11418773485097233</v>
      </c>
      <c r="AG132">
        <v>0.82739999999999991</v>
      </c>
      <c r="AH132">
        <v>0.11418773485097233</v>
      </c>
      <c r="AI132">
        <v>11.4187734850972</v>
      </c>
      <c r="AJ132">
        <v>126.743320373893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</v>
      </c>
      <c r="AM132">
        <v>0</v>
      </c>
      <c r="AN132">
        <v>68.040000000000006</v>
      </c>
      <c r="AO132" t="s">
        <v>2950</v>
      </c>
      <c r="AP132">
        <v>5.8970774747373E-2</v>
      </c>
      <c r="AQ132">
        <f>(Table2[[#This Row],[Sharpe Ratio]]-AVERAGE(Table2[Sharpe Ratio]))/_xlfn.STDEV.P(Table2[Sharpe Ratio])</f>
        <v>3.5820669366586115E-2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17.299633983654097</v>
      </c>
      <c r="AS132">
        <f>_xlfn.RANK.AVG(Table2[[#This Row],[1Y Return vs Nifty Z-Score]],Table2[1Y Return vs Nifty Z-Score])</f>
        <v>132</v>
      </c>
      <c r="AT132">
        <f>_xlfn.RANK.AVG(Table2[[#This Row],[6M Return vs Nifty Z-Score]],Table2[6M Return vs Nifty Z-Score])</f>
        <v>33</v>
      </c>
      <c r="AU132">
        <f>_xlfn.RANK.AVG(Table2[[#This Row],[Sharpe Ratio Z-Score]],Table2[Sharpe Ratio Z-Score])</f>
        <v>342</v>
      </c>
      <c r="AV132">
        <f>(Table2[[#This Row],[Rank 1Y]]+Table2[[#This Row],[Rank 6M]]+Table2[[#This Row],[Rank Sharpe]])/3</f>
        <v>169</v>
      </c>
    </row>
    <row r="133" spans="1:48" x14ac:dyDescent="0.3">
      <c r="A133" t="s">
        <v>294</v>
      </c>
      <c r="B133" t="s">
        <v>295</v>
      </c>
      <c r="C133" t="s">
        <v>2916</v>
      </c>
      <c r="D133" t="s">
        <v>296</v>
      </c>
      <c r="E133">
        <v>81114.285455594902</v>
      </c>
      <c r="F133">
        <v>637.5</v>
      </c>
      <c r="G133">
        <v>36.031301277677997</v>
      </c>
      <c r="H133">
        <f>(Table2[[#This Row],[1Y Return vs Nifty]]-AVERAGE(Table2[1Y Return vs Nifty]))/_xlfn.STDEV.P(Table2[1Y Return vs Nifty])</f>
        <v>-0.11730253292543853</v>
      </c>
      <c r="I133">
        <v>7.2449814998286897</v>
      </c>
      <c r="J133">
        <f>(Table2[[#This Row],[1M Return vs Nifty]]-AVERAGE(Table2[1M Return vs Nifty]))/_xlfn.STDEV.P(Table2[1M Return vs Nifty])</f>
        <v>0.33327487171981457</v>
      </c>
      <c r="K133">
        <v>37.913125049360602</v>
      </c>
      <c r="L133">
        <f>(Table2[[#This Row],[6M Return vs Nifty]]-AVERAGE(Table2[6M Return vs Nifty]))/_xlfn.STDEV.P(Table2[6M Return vs Nifty])</f>
        <v>0.70060243675172351</v>
      </c>
      <c r="M133">
        <v>7.71388325363103</v>
      </c>
      <c r="N133">
        <f>(Table2[[#This Row],[1W Return vs Nifty]]-AVERAGE(Table2[1W Return vs Nifty]))/_xlfn.STDEV.P(Table2[1W Return vs Nifty])</f>
        <v>1.1698554774938119</v>
      </c>
      <c r="O133">
        <v>595.20000000000005</v>
      </c>
      <c r="P133">
        <v>580.67813164323002</v>
      </c>
      <c r="Q133">
        <v>510.254235192392</v>
      </c>
      <c r="R133">
        <v>51.4602715368042</v>
      </c>
      <c r="S133">
        <v>7.1068548387096753E-2</v>
      </c>
      <c r="T133">
        <v>9.7854328000906099E-2</v>
      </c>
      <c r="U133">
        <v>0.24937718500196238</v>
      </c>
      <c r="V133">
        <v>1.3435349293461301</v>
      </c>
      <c r="W133">
        <v>633.5</v>
      </c>
      <c r="X133">
        <v>648</v>
      </c>
      <c r="Y133">
        <v>610.75</v>
      </c>
      <c r="Z133">
        <v>648</v>
      </c>
      <c r="AA133">
        <v>506.45</v>
      </c>
      <c r="AB133">
        <v>648</v>
      </c>
      <c r="AC133">
        <v>6.3141278610892027E-3</v>
      </c>
      <c r="AD133">
        <v>1.6470588235294015E-2</v>
      </c>
      <c r="AE133">
        <v>4.3798608268522221E-2</v>
      </c>
      <c r="AF133">
        <v>1.6470588235294015E-2</v>
      </c>
      <c r="AG133">
        <v>0.2587619705795241</v>
      </c>
      <c r="AH133">
        <v>1.6470588235294015E-2</v>
      </c>
      <c r="AI133">
        <v>1.6470588235293999</v>
      </c>
      <c r="AJ133">
        <v>71.555435952637197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</v>
      </c>
      <c r="AM133" t="s">
        <v>2951</v>
      </c>
      <c r="AN133">
        <v>20.21</v>
      </c>
      <c r="AO133" t="s">
        <v>2950</v>
      </c>
      <c r="AP133">
        <v>0.19781803188189201</v>
      </c>
      <c r="AQ133">
        <f>(Table2[[#This Row],[Sharpe Ratio]]-AVERAGE(Table2[Sharpe Ratio]))/_xlfn.STDEV.P(Table2[Sharpe Ratio])</f>
        <v>1.5936765677260845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3.6801068207659959</v>
      </c>
      <c r="AS133">
        <f>_xlfn.RANK.AVG(Table2[[#This Row],[1Y Return vs Nifty Z-Score]],Table2[1Y Return vs Nifty Z-Score])</f>
        <v>317</v>
      </c>
      <c r="AT133">
        <f>_xlfn.RANK.AVG(Table2[[#This Row],[6M Return vs Nifty Z-Score]],Table2[6M Return vs Nifty Z-Score])</f>
        <v>147</v>
      </c>
      <c r="AU133">
        <f>_xlfn.RANK.AVG(Table2[[#This Row],[Sharpe Ratio Z-Score]],Table2[Sharpe Ratio Z-Score])</f>
        <v>43</v>
      </c>
      <c r="AV133">
        <f>(Table2[[#This Row],[Rank 1Y]]+Table2[[#This Row],[Rank 6M]]+Table2[[#This Row],[Rank Sharpe]])/3</f>
        <v>169</v>
      </c>
    </row>
    <row r="134" spans="1:48" x14ac:dyDescent="0.3">
      <c r="A134" t="s">
        <v>81</v>
      </c>
      <c r="B134" t="s">
        <v>82</v>
      </c>
      <c r="C134" t="s">
        <v>2904</v>
      </c>
      <c r="D134" t="s">
        <v>83</v>
      </c>
      <c r="E134">
        <v>308752.68918270001</v>
      </c>
      <c r="F134">
        <v>480.2</v>
      </c>
      <c r="G134">
        <v>85.570187327777205</v>
      </c>
      <c r="H134">
        <f>(Table2[[#This Row],[1Y Return vs Nifty]]-AVERAGE(Table2[1Y Return vs Nifty]))/_xlfn.STDEV.P(Table2[1Y Return vs Nifty])</f>
        <v>0.4749113524725842</v>
      </c>
      <c r="I134">
        <v>-1.8764028263267001</v>
      </c>
      <c r="J134">
        <f>(Table2[[#This Row],[1M Return vs Nifty]]-AVERAGE(Table2[1M Return vs Nifty]))/_xlfn.STDEV.P(Table2[1M Return vs Nifty])</f>
        <v>-0.45743339462686633</v>
      </c>
      <c r="K134">
        <v>24.5102200267714</v>
      </c>
      <c r="L134">
        <f>(Table2[[#This Row],[6M Return vs Nifty]]-AVERAGE(Table2[6M Return vs Nifty]))/_xlfn.STDEV.P(Table2[6M Return vs Nifty])</f>
        <v>0.29096307946835087</v>
      </c>
      <c r="M134">
        <v>-1.42835925381903</v>
      </c>
      <c r="N134">
        <f>(Table2[[#This Row],[1W Return vs Nifty]]-AVERAGE(Table2[1W Return vs Nifty]))/_xlfn.STDEV.P(Table2[1W Return vs Nifty])</f>
        <v>-0.56058405833402802</v>
      </c>
      <c r="O134">
        <v>480.05</v>
      </c>
      <c r="P134">
        <v>468.81514962305602</v>
      </c>
      <c r="Q134">
        <v>399.42189789164797</v>
      </c>
      <c r="R134">
        <v>75.539232202769</v>
      </c>
      <c r="S134">
        <v>3.1246745130708575E-4</v>
      </c>
      <c r="T134">
        <v>2.4284305628983649E-2</v>
      </c>
      <c r="U134">
        <v>0.20223754014173978</v>
      </c>
      <c r="V134">
        <v>0.72926700652626497</v>
      </c>
      <c r="W134">
        <v>479</v>
      </c>
      <c r="X134">
        <v>491.4</v>
      </c>
      <c r="Y134">
        <v>471.55</v>
      </c>
      <c r="Z134">
        <v>492.9</v>
      </c>
      <c r="AA134">
        <v>410.8</v>
      </c>
      <c r="AB134">
        <v>527.4</v>
      </c>
      <c r="AC134">
        <v>2.5052192066805645E-3</v>
      </c>
      <c r="AD134">
        <v>2.3323615160349753E-2</v>
      </c>
      <c r="AE134">
        <v>1.8343759940621318E-2</v>
      </c>
      <c r="AF134">
        <v>2.6447313619325286E-2</v>
      </c>
      <c r="AG134">
        <v>0.16893865628042848</v>
      </c>
      <c r="AH134">
        <v>9.8292378175760087E-2</v>
      </c>
      <c r="AI134">
        <v>9.8292378175760007</v>
      </c>
      <c r="AJ134">
        <v>115.09518477043601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-7.0000000000000007E-2</v>
      </c>
      <c r="AM134" t="s">
        <v>2949</v>
      </c>
      <c r="AN134">
        <v>8.67</v>
      </c>
      <c r="AO134" t="s">
        <v>2950</v>
      </c>
      <c r="AP134">
        <v>0.14521944559021899</v>
      </c>
      <c r="AQ134">
        <f>(Table2[[#This Row],[Sharpe Ratio]]-AVERAGE(Table2[Sharpe Ratio]))/_xlfn.STDEV.P(Table2[Sharpe Ratio])</f>
        <v>1.0035243415249777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0.75138132050501838</v>
      </c>
      <c r="AS134">
        <f>_xlfn.RANK.AVG(Table2[[#This Row],[1Y Return vs Nifty Z-Score]],Table2[1Y Return vs Nifty Z-Score])</f>
        <v>153</v>
      </c>
      <c r="AT134">
        <f>_xlfn.RANK.AVG(Table2[[#This Row],[6M Return vs Nifty Z-Score]],Table2[6M Return vs Nifty Z-Score])</f>
        <v>237</v>
      </c>
      <c r="AU134">
        <f>_xlfn.RANK.AVG(Table2[[#This Row],[Sharpe Ratio Z-Score]],Table2[Sharpe Ratio Z-Score])</f>
        <v>122</v>
      </c>
      <c r="AV134">
        <f>(Table2[[#This Row],[Rank 1Y]]+Table2[[#This Row],[Rank 6M]]+Table2[[#This Row],[Rank Sharpe]])/3</f>
        <v>170.66666666666666</v>
      </c>
    </row>
    <row r="135" spans="1:48" x14ac:dyDescent="0.3">
      <c r="A135" t="s">
        <v>175</v>
      </c>
      <c r="B135" t="s">
        <v>176</v>
      </c>
      <c r="C135" t="s">
        <v>2912</v>
      </c>
      <c r="D135" t="s">
        <v>98</v>
      </c>
      <c r="E135">
        <v>142895.58454183899</v>
      </c>
      <c r="F135">
        <v>438.7</v>
      </c>
      <c r="G135">
        <v>70.957287410161896</v>
      </c>
      <c r="H135">
        <f>(Table2[[#This Row],[1Y Return vs Nifty]]-AVERAGE(Table2[1Y Return vs Nifty]))/_xlfn.STDEV.P(Table2[1Y Return vs Nifty])</f>
        <v>0.30022106516189329</v>
      </c>
      <c r="I135">
        <v>-4.00942882816903</v>
      </c>
      <c r="J135">
        <f>(Table2[[#This Row],[1M Return vs Nifty]]-AVERAGE(Table2[1M Return vs Nifty]))/_xlfn.STDEV.P(Table2[1M Return vs Nifty])</f>
        <v>-0.64233967986614138</v>
      </c>
      <c r="K135">
        <v>22.958963718151999</v>
      </c>
      <c r="L135">
        <f>(Table2[[#This Row],[6M Return vs Nifty]]-AVERAGE(Table2[6M Return vs Nifty]))/_xlfn.STDEV.P(Table2[6M Return vs Nifty])</f>
        <v>0.24355129551751081</v>
      </c>
      <c r="M135">
        <v>-1.82460088853168</v>
      </c>
      <c r="N135">
        <f>(Table2[[#This Row],[1W Return vs Nifty]]-AVERAGE(Table2[1W Return vs Nifty]))/_xlfn.STDEV.P(Table2[1W Return vs Nifty])</f>
        <v>-0.63558449612476309</v>
      </c>
      <c r="O135">
        <v>441.2</v>
      </c>
      <c r="P135">
        <v>431.48514482641002</v>
      </c>
      <c r="Q135">
        <v>363.31767181757198</v>
      </c>
      <c r="R135">
        <v>65.438536873965802</v>
      </c>
      <c r="S135">
        <v>-5.6663644605621233E-3</v>
      </c>
      <c r="T135">
        <v>1.6720981614541053E-2</v>
      </c>
      <c r="U135">
        <v>0.20748324133343776</v>
      </c>
      <c r="V135">
        <v>0.73149092319728803</v>
      </c>
      <c r="W135">
        <v>437.65</v>
      </c>
      <c r="X135">
        <v>445.2</v>
      </c>
      <c r="Y135">
        <v>436.55</v>
      </c>
      <c r="Z135">
        <v>454.25</v>
      </c>
      <c r="AA135">
        <v>371.65</v>
      </c>
      <c r="AB135">
        <v>460</v>
      </c>
      <c r="AC135">
        <v>2.3991774248828257E-3</v>
      </c>
      <c r="AD135">
        <v>1.4816503305219886E-2</v>
      </c>
      <c r="AE135">
        <v>4.9249799564767827E-3</v>
      </c>
      <c r="AF135">
        <v>3.544563483018015E-2</v>
      </c>
      <c r="AG135">
        <v>0.18041167765370658</v>
      </c>
      <c r="AH135">
        <v>4.8552541600182408E-2</v>
      </c>
      <c r="AI135">
        <v>5.8126282197401302</v>
      </c>
      <c r="AJ135">
        <v>103.38433008808499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0.05</v>
      </c>
      <c r="AM135" t="s">
        <v>2950</v>
      </c>
      <c r="AN135">
        <v>9.7799999999999994</v>
      </c>
      <c r="AO135" t="s">
        <v>2950</v>
      </c>
      <c r="AP135">
        <v>0.178438592207918</v>
      </c>
      <c r="AQ135">
        <f>(Table2[[#This Row],[Sharpe Ratio]]-AVERAGE(Table2[Sharpe Ratio]))/_xlfn.STDEV.P(Table2[Sharpe Ratio])</f>
        <v>1.3762406959194615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0.6420888806079611</v>
      </c>
      <c r="AS135">
        <f>_xlfn.RANK.AVG(Table2[[#This Row],[1Y Return vs Nifty Z-Score]],Table2[1Y Return vs Nifty Z-Score])</f>
        <v>197</v>
      </c>
      <c r="AT135">
        <f>_xlfn.RANK.AVG(Table2[[#This Row],[6M Return vs Nifty Z-Score]],Table2[6M Return vs Nifty Z-Score])</f>
        <v>249</v>
      </c>
      <c r="AU135">
        <f>_xlfn.RANK.AVG(Table2[[#This Row],[Sharpe Ratio Z-Score]],Table2[Sharpe Ratio Z-Score])</f>
        <v>68</v>
      </c>
      <c r="AV135">
        <f>(Table2[[#This Row],[Rank 1Y]]+Table2[[#This Row],[Rank 6M]]+Table2[[#This Row],[Rank Sharpe]])/3</f>
        <v>171.33333333333334</v>
      </c>
    </row>
    <row r="136" spans="1:48" x14ac:dyDescent="0.3">
      <c r="A136" t="s">
        <v>434</v>
      </c>
      <c r="B136" t="s">
        <v>435</v>
      </c>
      <c r="C136" t="s">
        <v>2906</v>
      </c>
      <c r="D136" t="s">
        <v>32</v>
      </c>
      <c r="E136">
        <v>48259.561349784999</v>
      </c>
      <c r="F136">
        <v>65.17</v>
      </c>
      <c r="G136">
        <v>106.880788113752</v>
      </c>
      <c r="H136">
        <f>(Table2[[#This Row],[1Y Return vs Nifty]]-AVERAGE(Table2[1Y Return vs Nifty]))/_xlfn.STDEV.P(Table2[1Y Return vs Nifty])</f>
        <v>0.72966947680475258</v>
      </c>
      <c r="I136">
        <v>-1.8726113422228301</v>
      </c>
      <c r="J136">
        <f>(Table2[[#This Row],[1M Return vs Nifty]]-AVERAGE(Table2[1M Return vs Nifty]))/_xlfn.STDEV.P(Table2[1M Return vs Nifty])</f>
        <v>-0.45710472107080796</v>
      </c>
      <c r="K136">
        <v>32.192995624752101</v>
      </c>
      <c r="L136">
        <f>(Table2[[#This Row],[6M Return vs Nifty]]-AVERAGE(Table2[6M Return vs Nifty]))/_xlfn.STDEV.P(Table2[6M Return vs Nifty])</f>
        <v>0.52577540208087181</v>
      </c>
      <c r="M136">
        <v>-0.90001244951630699</v>
      </c>
      <c r="N136">
        <f>(Table2[[#This Row],[1W Return vs Nifty]]-AVERAGE(Table2[1W Return vs Nifty]))/_xlfn.STDEV.P(Table2[1W Return vs Nifty])</f>
        <v>-0.4605788136636223</v>
      </c>
      <c r="O136">
        <v>66.319999999999993</v>
      </c>
      <c r="P136">
        <v>65.3516165653039</v>
      </c>
      <c r="Q136">
        <v>55.152865202100799</v>
      </c>
      <c r="R136">
        <v>64.807128345221003</v>
      </c>
      <c r="S136" s="1">
        <v>-1.7340168878166362E-2</v>
      </c>
      <c r="T136" s="1">
        <v>-2.7790676780338197E-3</v>
      </c>
      <c r="U136" s="1">
        <v>0.18162492122925378</v>
      </c>
      <c r="V136">
        <v>0.64265100344557102</v>
      </c>
      <c r="W136">
        <v>64.7</v>
      </c>
      <c r="X136">
        <v>66.599999999999994</v>
      </c>
      <c r="Y136">
        <v>64.25</v>
      </c>
      <c r="Z136">
        <v>67.45</v>
      </c>
      <c r="AA136">
        <v>59</v>
      </c>
      <c r="AB136">
        <v>73.5</v>
      </c>
      <c r="AC136">
        <v>7.2642967542504433E-3</v>
      </c>
      <c r="AD136">
        <v>2.1942611631118547E-2</v>
      </c>
      <c r="AE136">
        <v>1.4319066147860049E-2</v>
      </c>
      <c r="AF136">
        <v>3.4985422740524852E-2</v>
      </c>
      <c r="AG136">
        <v>0.10457627118644064</v>
      </c>
      <c r="AH136">
        <v>0.1278195488721805</v>
      </c>
      <c r="AI136">
        <v>12.781954887217999</v>
      </c>
      <c r="AJ136">
        <v>143.17164179104401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-0.08</v>
      </c>
      <c r="AM136" t="s">
        <v>2949</v>
      </c>
      <c r="AN136">
        <v>2.95</v>
      </c>
      <c r="AO136" t="s">
        <v>2950</v>
      </c>
      <c r="AP136">
        <v>0.107068665463026</v>
      </c>
      <c r="AQ136">
        <f>(Table2[[#This Row],[Sharpe Ratio]]-AVERAGE(Table2[Sharpe Ratio]))/_xlfn.STDEV.P(Table2[Sharpe Ratio])</f>
        <v>0.57547542594155221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0.91323677009274629</v>
      </c>
      <c r="AS136">
        <f>_xlfn.RANK.AVG(Table2[[#This Row],[1Y Return vs Nifty Z-Score]],Table2[1Y Return vs Nifty Z-Score])</f>
        <v>117</v>
      </c>
      <c r="AT136">
        <f>_xlfn.RANK.AVG(Table2[[#This Row],[6M Return vs Nifty Z-Score]],Table2[6M Return vs Nifty Z-Score])</f>
        <v>187</v>
      </c>
      <c r="AU136">
        <f>_xlfn.RANK.AVG(Table2[[#This Row],[Sharpe Ratio Z-Score]],Table2[Sharpe Ratio Z-Score])</f>
        <v>211</v>
      </c>
      <c r="AV136">
        <f>(Table2[[#This Row],[Rank 1Y]]+Table2[[#This Row],[Rank 6M]]+Table2[[#This Row],[Rank Sharpe]])/3</f>
        <v>171.66666666666666</v>
      </c>
    </row>
    <row r="137" spans="1:48" x14ac:dyDescent="0.3">
      <c r="A137" t="s">
        <v>138</v>
      </c>
      <c r="B137" t="s">
        <v>139</v>
      </c>
      <c r="C137" t="s">
        <v>2908</v>
      </c>
      <c r="D137" t="s">
        <v>140</v>
      </c>
      <c r="E137">
        <v>194693.10440878899</v>
      </c>
      <c r="F137">
        <v>1613.75</v>
      </c>
      <c r="G137">
        <v>72.241825412196206</v>
      </c>
      <c r="H137">
        <f>(Table2[[#This Row],[1Y Return vs Nifty]]-AVERAGE(Table2[1Y Return vs Nifty]))/_xlfn.STDEV.P(Table2[1Y Return vs Nifty])</f>
        <v>0.31557710769294306</v>
      </c>
      <c r="I137">
        <v>1.9404925052275599</v>
      </c>
      <c r="J137">
        <f>(Table2[[#This Row],[1M Return vs Nifty]]-AVERAGE(Table2[1M Return vs Nifty]))/_xlfn.STDEV.P(Table2[1M Return vs Nifty])</f>
        <v>-0.12655700760896513</v>
      </c>
      <c r="K137">
        <v>14.403823688101999</v>
      </c>
      <c r="L137">
        <f>(Table2[[#This Row],[6M Return vs Nifty]]-AVERAGE(Table2[6M Return vs Nifty]))/_xlfn.STDEV.P(Table2[6M Return vs Nifty])</f>
        <v>-1.7923515911237527E-2</v>
      </c>
      <c r="M137">
        <v>2.1239626783068402</v>
      </c>
      <c r="N137">
        <f>(Table2[[#This Row],[1W Return vs Nifty]]-AVERAGE(Table2[1W Return vs Nifty]))/_xlfn.STDEV.P(Table2[1W Return vs Nifty])</f>
        <v>0.11179783378157281</v>
      </c>
      <c r="O137">
        <v>1547.88</v>
      </c>
      <c r="P137">
        <v>1487.6228093358</v>
      </c>
      <c r="Q137">
        <v>1266.5302244555201</v>
      </c>
      <c r="R137">
        <v>52.494292638214098</v>
      </c>
      <c r="S137">
        <v>4.2554978422099765E-2</v>
      </c>
      <c r="T137">
        <v>8.4784388806537381E-2</v>
      </c>
      <c r="U137">
        <v>0.27415040623586329</v>
      </c>
      <c r="V137">
        <v>1.10581281087533</v>
      </c>
      <c r="W137">
        <v>1585</v>
      </c>
      <c r="X137">
        <v>1626.15</v>
      </c>
      <c r="Y137">
        <v>1585</v>
      </c>
      <c r="Z137">
        <v>1672</v>
      </c>
      <c r="AA137">
        <v>1320.05</v>
      </c>
      <c r="AB137">
        <v>1672</v>
      </c>
      <c r="AC137">
        <v>1.8138801261829762E-2</v>
      </c>
      <c r="AD137">
        <v>7.6839659178931097E-3</v>
      </c>
      <c r="AE137">
        <v>1.8138801261829762E-2</v>
      </c>
      <c r="AF137">
        <v>3.6096049573973721E-2</v>
      </c>
      <c r="AG137">
        <v>0.22249157228892846</v>
      </c>
      <c r="AH137">
        <v>3.6096049573973721E-2</v>
      </c>
      <c r="AI137">
        <v>3.6096049573973699</v>
      </c>
      <c r="AJ137">
        <v>113.741721854304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</v>
      </c>
      <c r="AM137" t="s">
        <v>2950</v>
      </c>
      <c r="AN137">
        <v>12.75</v>
      </c>
      <c r="AO137" t="s">
        <v>2950</v>
      </c>
      <c r="AP137">
        <v>0.235587663993756</v>
      </c>
      <c r="AQ137">
        <f>(Table2[[#This Row],[Sharpe Ratio]]-AVERAGE(Table2[Sharpe Ratio]))/_xlfn.STDEV.P(Table2[Sharpe Ratio])</f>
        <v>2.0174490309251967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2.3003434488795103</v>
      </c>
      <c r="AS137">
        <f>_xlfn.RANK.AVG(Table2[[#This Row],[1Y Return vs Nifty Z-Score]],Table2[1Y Return vs Nifty Z-Score])</f>
        <v>191</v>
      </c>
      <c r="AT137">
        <f>_xlfn.RANK.AVG(Table2[[#This Row],[6M Return vs Nifty Z-Score]],Table2[6M Return vs Nifty Z-Score])</f>
        <v>308</v>
      </c>
      <c r="AU137">
        <f>_xlfn.RANK.AVG(Table2[[#This Row],[Sharpe Ratio Z-Score]],Table2[Sharpe Ratio Z-Score])</f>
        <v>17</v>
      </c>
      <c r="AV137">
        <f>(Table2[[#This Row],[Rank 1Y]]+Table2[[#This Row],[Rank 6M]]+Table2[[#This Row],[Rank Sharpe]])/3</f>
        <v>172</v>
      </c>
    </row>
    <row r="138" spans="1:48" hidden="1" x14ac:dyDescent="0.3">
      <c r="A138" t="s">
        <v>506</v>
      </c>
      <c r="B138" t="s">
        <v>507</v>
      </c>
      <c r="C138" t="s">
        <v>2906</v>
      </c>
      <c r="D138" t="s">
        <v>508</v>
      </c>
      <c r="E138">
        <v>36959.099770590001</v>
      </c>
      <c r="F138">
        <v>2560.1999999999998</v>
      </c>
      <c r="G138">
        <v>322.84108805745302</v>
      </c>
      <c r="H138">
        <f>(Table2[[#This Row],[1Y Return vs Nifty]]-AVERAGE(Table2[1Y Return vs Nifty]))/_xlfn.STDEV.P(Table2[1Y Return vs Nifty])</f>
        <v>3.3113724281395949</v>
      </c>
      <c r="I138">
        <v>-9.1135694717880202</v>
      </c>
      <c r="J138">
        <f>(Table2[[#This Row],[1M Return vs Nifty]]-AVERAGE(Table2[1M Return vs Nifty]))/_xlfn.STDEV.P(Table2[1M Return vs Nifty])</f>
        <v>-1.0848038996811951</v>
      </c>
      <c r="K138">
        <v>-0.87091917697469601</v>
      </c>
      <c r="L138">
        <f>(Table2[[#This Row],[6M Return vs Nifty]]-AVERAGE(Table2[6M Return vs Nifty]))/_xlfn.STDEV.P(Table2[6M Return vs Nifty])</f>
        <v>-0.48477274295366224</v>
      </c>
      <c r="M138">
        <v>-4.1014308461023798</v>
      </c>
      <c r="N138">
        <f>(Table2[[#This Row],[1W Return vs Nifty]]-AVERAGE(Table2[1W Return vs Nifty]))/_xlfn.STDEV.P(Table2[1W Return vs Nifty])</f>
        <v>-1.0665418429384037</v>
      </c>
      <c r="O138">
        <v>2685.37</v>
      </c>
      <c r="P138">
        <v>2673.8818441629801</v>
      </c>
      <c r="Q138">
        <v>2206.50646281639</v>
      </c>
      <c r="R138">
        <v>48.755230634660201</v>
      </c>
      <c r="S138">
        <v>-4.6611826303265547E-2</v>
      </c>
      <c r="T138">
        <v>-4.2515657305929544E-2</v>
      </c>
      <c r="U138">
        <v>0.16029571775291984</v>
      </c>
      <c r="V138">
        <v>0.48441249191450902</v>
      </c>
      <c r="W138">
        <v>2547</v>
      </c>
      <c r="X138">
        <v>2670</v>
      </c>
      <c r="Y138">
        <v>2547</v>
      </c>
      <c r="Z138">
        <v>2764.6</v>
      </c>
      <c r="AA138">
        <v>2425</v>
      </c>
      <c r="AB138">
        <v>2820</v>
      </c>
      <c r="AC138">
        <v>5.1825677267371972E-3</v>
      </c>
      <c r="AD138">
        <v>4.2887274431685052E-2</v>
      </c>
      <c r="AE138">
        <v>5.1825677267371972E-3</v>
      </c>
      <c r="AF138">
        <v>7.9837512694320711E-2</v>
      </c>
      <c r="AG138">
        <v>5.5752577319587493E-2</v>
      </c>
      <c r="AH138">
        <v>0.10147644715256621</v>
      </c>
      <c r="AI138">
        <v>27.517381454573801</v>
      </c>
      <c r="AJ138">
        <v>348.41054383045798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-0.13</v>
      </c>
      <c r="AM138" t="s">
        <v>2949</v>
      </c>
      <c r="AN138">
        <v>0.13</v>
      </c>
      <c r="AO138" t="s">
        <v>2950</v>
      </c>
      <c r="AP138">
        <v>0.19818571403298599</v>
      </c>
      <c r="AQ138">
        <f>(Table2[[#This Row],[Sharpe Ratio]]-AVERAGE(Table2[Sharpe Ratio]))/_xlfn.STDEV.P(Table2[Sharpe Ratio])</f>
        <v>1.5978019341151972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2.2730558766815303</v>
      </c>
      <c r="AS138">
        <f>_xlfn.RANK.AVG(Table2[[#This Row],[1Y Return vs Nifty Z-Score]],Table2[1Y Return vs Nifty Z-Score])</f>
        <v>10</v>
      </c>
      <c r="AT138">
        <f>_xlfn.RANK.AVG(Table2[[#This Row],[6M Return vs Nifty Z-Score]],Table2[6M Return vs Nifty Z-Score])</f>
        <v>467</v>
      </c>
      <c r="AU138">
        <f>_xlfn.RANK.AVG(Table2[[#This Row],[Sharpe Ratio Z-Score]],Table2[Sharpe Ratio Z-Score])</f>
        <v>41</v>
      </c>
      <c r="AV138">
        <f>(Table2[[#This Row],[Rank 1Y]]+Table2[[#This Row],[Rank 6M]]+Table2[[#This Row],[Rank Sharpe]])/3</f>
        <v>172.66666666666666</v>
      </c>
    </row>
    <row r="139" spans="1:48" x14ac:dyDescent="0.3">
      <c r="A139" t="s">
        <v>319</v>
      </c>
      <c r="B139" t="s">
        <v>320</v>
      </c>
      <c r="C139" t="s">
        <v>2910</v>
      </c>
      <c r="D139" t="s">
        <v>129</v>
      </c>
      <c r="E139">
        <v>73260.371245200004</v>
      </c>
      <c r="F139">
        <v>1752.2</v>
      </c>
      <c r="G139">
        <v>90.681906215484801</v>
      </c>
      <c r="H139">
        <f>(Table2[[#This Row],[1Y Return vs Nifty]]-AVERAGE(Table2[1Y Return vs Nifty]))/_xlfn.STDEV.P(Table2[1Y Return vs Nifty])</f>
        <v>0.53601952717982937</v>
      </c>
      <c r="I139">
        <v>16.0266087168308</v>
      </c>
      <c r="J139">
        <f>(Table2[[#This Row],[1M Return vs Nifty]]-AVERAGE(Table2[1M Return vs Nifty]))/_xlfn.STDEV.P(Table2[1M Return vs Nifty])</f>
        <v>1.0945305083831693</v>
      </c>
      <c r="K139">
        <v>37.428978890711598</v>
      </c>
      <c r="L139">
        <f>(Table2[[#This Row],[6M Return vs Nifty]]-AVERAGE(Table2[6M Return vs Nifty]))/_xlfn.STDEV.P(Table2[6M Return vs Nifty])</f>
        <v>0.68580524756580186</v>
      </c>
      <c r="M139">
        <v>8.7517208847055095</v>
      </c>
      <c r="N139">
        <f>(Table2[[#This Row],[1W Return vs Nifty]]-AVERAGE(Table2[1W Return vs Nifty]))/_xlfn.STDEV.P(Table2[1W Return vs Nifty])</f>
        <v>1.3662969159174467</v>
      </c>
      <c r="O139">
        <v>1615.06</v>
      </c>
      <c r="P139">
        <v>1477.4366039372301</v>
      </c>
      <c r="Q139">
        <v>1232.9882244837099</v>
      </c>
      <c r="R139">
        <v>84.746384448349801</v>
      </c>
      <c r="S139">
        <v>8.4913253996755644E-2</v>
      </c>
      <c r="T139">
        <v>0.18597305314525925</v>
      </c>
      <c r="U139">
        <v>0.42110035214140029</v>
      </c>
      <c r="V139">
        <v>1.0251203363389401</v>
      </c>
      <c r="W139">
        <v>1746.5</v>
      </c>
      <c r="X139">
        <v>1804.5</v>
      </c>
      <c r="Y139">
        <v>1688</v>
      </c>
      <c r="Z139">
        <v>1804.5</v>
      </c>
      <c r="AA139">
        <v>1406.25</v>
      </c>
      <c r="AB139">
        <v>1804.5</v>
      </c>
      <c r="AC139">
        <v>3.2636701975379268E-3</v>
      </c>
      <c r="AD139">
        <v>2.9848190845793932E-2</v>
      </c>
      <c r="AE139">
        <v>3.8033175355450366E-2</v>
      </c>
      <c r="AF139">
        <v>2.9848190845793932E-2</v>
      </c>
      <c r="AG139">
        <v>0.24600888888888894</v>
      </c>
      <c r="AH139">
        <v>2.9848190845793932E-2</v>
      </c>
      <c r="AI139">
        <v>2.98481908457939</v>
      </c>
      <c r="AJ139">
        <v>119.079769942485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0.3</v>
      </c>
      <c r="AM139" t="s">
        <v>2950</v>
      </c>
      <c r="AN139">
        <v>21.15</v>
      </c>
      <c r="AO139" t="s">
        <v>2950</v>
      </c>
      <c r="AP139">
        <v>0.10246861432422701</v>
      </c>
      <c r="AQ139">
        <f>(Table2[[#This Row],[Sharpe Ratio]]-AVERAGE(Table2[Sharpe Ratio]))/_xlfn.STDEV.P(Table2[Sharpe Ratio])</f>
        <v>0.52386319429054795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4.2065153933367956</v>
      </c>
      <c r="AS139">
        <f>_xlfn.RANK.AVG(Table2[[#This Row],[1Y Return vs Nifty Z-Score]],Table2[1Y Return vs Nifty Z-Score])</f>
        <v>147</v>
      </c>
      <c r="AT139">
        <f>_xlfn.RANK.AVG(Table2[[#This Row],[6M Return vs Nifty Z-Score]],Table2[6M Return vs Nifty Z-Score])</f>
        <v>148</v>
      </c>
      <c r="AU139">
        <f>_xlfn.RANK.AVG(Table2[[#This Row],[Sharpe Ratio Z-Score]],Table2[Sharpe Ratio Z-Score])</f>
        <v>224</v>
      </c>
      <c r="AV139">
        <f>(Table2[[#This Row],[Rank 1Y]]+Table2[[#This Row],[Rank 6M]]+Table2[[#This Row],[Rank Sharpe]])/3</f>
        <v>173</v>
      </c>
    </row>
    <row r="140" spans="1:48" x14ac:dyDescent="0.3">
      <c r="A140" t="s">
        <v>1377</v>
      </c>
      <c r="B140" t="s">
        <v>1378</v>
      </c>
      <c r="C140" t="s">
        <v>2917</v>
      </c>
      <c r="D140" t="s">
        <v>134</v>
      </c>
      <c r="E140">
        <v>6789.2497964499998</v>
      </c>
      <c r="F140">
        <v>3206.5</v>
      </c>
      <c r="G140">
        <v>76.607368963130497</v>
      </c>
      <c r="H140">
        <f>(Table2[[#This Row],[1Y Return vs Nifty]]-AVERAGE(Table2[1Y Return vs Nifty]))/_xlfn.STDEV.P(Table2[1Y Return vs Nifty])</f>
        <v>0.36776511017564928</v>
      </c>
      <c r="I140">
        <v>42.543123840517502</v>
      </c>
      <c r="J140">
        <f>(Table2[[#This Row],[1M Return vs Nifty]]-AVERAGE(Table2[1M Return vs Nifty]))/_xlfn.STDEV.P(Table2[1M Return vs Nifty])</f>
        <v>3.3931758623437402</v>
      </c>
      <c r="K140">
        <v>17.744188719733799</v>
      </c>
      <c r="L140">
        <f>(Table2[[#This Row],[6M Return vs Nifty]]-AVERAGE(Table2[6M Return vs Nifty]))/_xlfn.STDEV.P(Table2[6M Return vs Nifty])</f>
        <v>8.416964839480659E-2</v>
      </c>
      <c r="M140">
        <v>8.4537932308437895</v>
      </c>
      <c r="N140">
        <f>(Table2[[#This Row],[1W Return vs Nifty]]-AVERAGE(Table2[1W Return vs Nifty]))/_xlfn.STDEV.P(Table2[1W Return vs Nifty])</f>
        <v>1.3099053040521269</v>
      </c>
      <c r="O140">
        <v>2818.91</v>
      </c>
      <c r="P140">
        <v>2474.33686061446</v>
      </c>
      <c r="Q140">
        <v>2063.9659867897499</v>
      </c>
      <c r="R140">
        <v>89.850005624850496</v>
      </c>
      <c r="S140">
        <v>0.13749640818614295</v>
      </c>
      <c r="T140">
        <v>0.2959027734015649</v>
      </c>
      <c r="U140">
        <v>0.55356242327778094</v>
      </c>
      <c r="V140">
        <v>1.4428862038045001</v>
      </c>
      <c r="W140">
        <v>3170</v>
      </c>
      <c r="X140">
        <v>3281.6</v>
      </c>
      <c r="Y140">
        <v>2912.55</v>
      </c>
      <c r="Z140">
        <v>3300</v>
      </c>
      <c r="AA140">
        <v>2311.1</v>
      </c>
      <c r="AB140">
        <v>3300</v>
      </c>
      <c r="AC140">
        <v>1.1514195583596232E-2</v>
      </c>
      <c r="AD140">
        <v>2.3421175736784594E-2</v>
      </c>
      <c r="AE140">
        <v>0.10092530600333038</v>
      </c>
      <c r="AF140">
        <v>2.9159519725557415E-2</v>
      </c>
      <c r="AG140">
        <v>0.38743455497382207</v>
      </c>
      <c r="AH140">
        <v>2.9159519725557415E-2</v>
      </c>
      <c r="AI140">
        <v>2.9159519725557401</v>
      </c>
      <c r="AJ140">
        <v>120.96268476725299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0.64</v>
      </c>
      <c r="AM140" t="s">
        <v>2950</v>
      </c>
      <c r="AN140">
        <v>30</v>
      </c>
      <c r="AO140" t="s">
        <v>2950</v>
      </c>
      <c r="AP140">
        <v>0.18492950517689399</v>
      </c>
      <c r="AQ140">
        <f>(Table2[[#This Row],[Sharpe Ratio]]-AVERAGE(Table2[Sharpe Ratio]))/_xlfn.STDEV.P(Table2[Sharpe Ratio])</f>
        <v>1.4490682566732236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6.6040841816395464</v>
      </c>
      <c r="AS140">
        <f>_xlfn.RANK.AVG(Table2[[#This Row],[1Y Return vs Nifty Z-Score]],Table2[1Y Return vs Nifty Z-Score])</f>
        <v>176</v>
      </c>
      <c r="AT140">
        <f>_xlfn.RANK.AVG(Table2[[#This Row],[6M Return vs Nifty Z-Score]],Table2[6M Return vs Nifty Z-Score])</f>
        <v>284</v>
      </c>
      <c r="AU140">
        <f>_xlfn.RANK.AVG(Table2[[#This Row],[Sharpe Ratio Z-Score]],Table2[Sharpe Ratio Z-Score])</f>
        <v>60</v>
      </c>
      <c r="AV140">
        <f>(Table2[[#This Row],[Rank 1Y]]+Table2[[#This Row],[Rank 6M]]+Table2[[#This Row],[Rank Sharpe]])/3</f>
        <v>173.33333333333334</v>
      </c>
    </row>
    <row r="141" spans="1:48" x14ac:dyDescent="0.3">
      <c r="A141" t="s">
        <v>1742</v>
      </c>
      <c r="B141" t="s">
        <v>1743</v>
      </c>
      <c r="C141" t="s">
        <v>2914</v>
      </c>
      <c r="D141" t="s">
        <v>268</v>
      </c>
      <c r="E141">
        <v>3826.7237777099999</v>
      </c>
      <c r="F141">
        <v>1994.45</v>
      </c>
      <c r="G141">
        <v>113.713514239498</v>
      </c>
      <c r="H141">
        <f>(Table2[[#This Row],[1Y Return vs Nifty]]-AVERAGE(Table2[1Y Return vs Nifty]))/_xlfn.STDEV.P(Table2[1Y Return vs Nifty])</f>
        <v>0.81135147673297869</v>
      </c>
      <c r="I141">
        <v>19.090634415813302</v>
      </c>
      <c r="J141">
        <f>(Table2[[#This Row],[1M Return vs Nifty]]-AVERAGE(Table2[1M Return vs Nifty]))/_xlfn.STDEV.P(Table2[1M Return vs Nifty])</f>
        <v>1.3601426525329277</v>
      </c>
      <c r="K141">
        <v>39.889261293120498</v>
      </c>
      <c r="L141">
        <f>(Table2[[#This Row],[6M Return vs Nifty]]-AVERAGE(Table2[6M Return vs Nifty]))/_xlfn.STDEV.P(Table2[6M Return vs Nifty])</f>
        <v>0.76100002812716405</v>
      </c>
      <c r="M141">
        <v>-5.3956016183927504</v>
      </c>
      <c r="N141">
        <f>(Table2[[#This Row],[1W Return vs Nifty]]-AVERAGE(Table2[1W Return vs Nifty]))/_xlfn.STDEV.P(Table2[1W Return vs Nifty])</f>
        <v>-1.3115019026457608</v>
      </c>
      <c r="O141">
        <v>1937.84</v>
      </c>
      <c r="P141">
        <v>1832.9029551137701</v>
      </c>
      <c r="Q141">
        <v>1579.39028338909</v>
      </c>
      <c r="R141">
        <v>45.212986797120102</v>
      </c>
      <c r="S141">
        <v>2.9212938116666143E-2</v>
      </c>
      <c r="T141">
        <v>8.8137260314582466E-2</v>
      </c>
      <c r="U141">
        <v>0.26279743580558557</v>
      </c>
      <c r="V141">
        <v>1.8629440204665599</v>
      </c>
      <c r="W141">
        <v>1990.6</v>
      </c>
      <c r="X141">
        <v>2073.9</v>
      </c>
      <c r="Y141">
        <v>1942.4</v>
      </c>
      <c r="Z141">
        <v>2185</v>
      </c>
      <c r="AA141">
        <v>1551</v>
      </c>
      <c r="AB141">
        <v>2192</v>
      </c>
      <c r="AC141">
        <v>1.9340902240532198E-3</v>
      </c>
      <c r="AD141">
        <v>3.9835543633583326E-2</v>
      </c>
      <c r="AE141">
        <v>2.6796746293245466E-2</v>
      </c>
      <c r="AF141">
        <v>9.5540123843666169E-2</v>
      </c>
      <c r="AG141">
        <v>0.28591231463571898</v>
      </c>
      <c r="AH141">
        <v>9.9049863370854085E-2</v>
      </c>
      <c r="AI141">
        <v>10.306099425906799</v>
      </c>
      <c r="AJ141">
        <v>143.89483338428599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0.01</v>
      </c>
      <c r="AM141" t="s">
        <v>2950</v>
      </c>
      <c r="AN141">
        <v>20.29</v>
      </c>
      <c r="AO141" t="s">
        <v>2950</v>
      </c>
      <c r="AP141">
        <v>7.9081736614424997E-2</v>
      </c>
      <c r="AQ141">
        <f>(Table2[[#This Row],[Sharpe Ratio]]-AVERAGE(Table2[Sharpe Ratio]))/_xlfn.STDEV.P(Table2[Sharpe Ratio])</f>
        <v>0.26146416577297577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1.8824564205202854</v>
      </c>
      <c r="AS141">
        <f>_xlfn.RANK.AVG(Table2[[#This Row],[1Y Return vs Nifty Z-Score]],Table2[1Y Return vs Nifty Z-Score])</f>
        <v>107</v>
      </c>
      <c r="AT141">
        <f>_xlfn.RANK.AVG(Table2[[#This Row],[6M Return vs Nifty Z-Score]],Table2[6M Return vs Nifty Z-Score])</f>
        <v>139</v>
      </c>
      <c r="AU141">
        <f>_xlfn.RANK.AVG(Table2[[#This Row],[Sharpe Ratio Z-Score]],Table2[Sharpe Ratio Z-Score])</f>
        <v>277</v>
      </c>
      <c r="AV141">
        <f>(Table2[[#This Row],[Rank 1Y]]+Table2[[#This Row],[Rank 6M]]+Table2[[#This Row],[Rank Sharpe]])/3</f>
        <v>174.33333333333334</v>
      </c>
    </row>
    <row r="142" spans="1:48" x14ac:dyDescent="0.3">
      <c r="A142" t="s">
        <v>465</v>
      </c>
      <c r="B142" t="s">
        <v>466</v>
      </c>
      <c r="C142" t="s">
        <v>2910</v>
      </c>
      <c r="D142" t="s">
        <v>255</v>
      </c>
      <c r="E142">
        <v>43599.612498374998</v>
      </c>
      <c r="F142">
        <v>1079</v>
      </c>
      <c r="G142">
        <v>59.218352466538001</v>
      </c>
      <c r="H142">
        <f>(Table2[[#This Row],[1Y Return vs Nifty]]-AVERAGE(Table2[1Y Return vs Nifty]))/_xlfn.STDEV.P(Table2[1Y Return vs Nifty])</f>
        <v>0.15988766593350665</v>
      </c>
      <c r="I142">
        <v>39.859586847506101</v>
      </c>
      <c r="J142">
        <f>(Table2[[#This Row],[1M Return vs Nifty]]-AVERAGE(Table2[1M Return vs Nifty]))/_xlfn.STDEV.P(Table2[1M Return vs Nifty])</f>
        <v>3.1605472604179625</v>
      </c>
      <c r="K142">
        <v>54.8348723143949</v>
      </c>
      <c r="L142">
        <f>(Table2[[#This Row],[6M Return vs Nifty]]-AVERAGE(Table2[6M Return vs Nifty]))/_xlfn.STDEV.P(Table2[6M Return vs Nifty])</f>
        <v>1.2177898421744635</v>
      </c>
      <c r="M142">
        <v>7.9757815546699602</v>
      </c>
      <c r="N142">
        <f>(Table2[[#This Row],[1W Return vs Nifty]]-AVERAGE(Table2[1W Return vs Nifty]))/_xlfn.STDEV.P(Table2[1W Return vs Nifty])</f>
        <v>1.2194274697172287</v>
      </c>
      <c r="O142">
        <v>957.64</v>
      </c>
      <c r="P142">
        <v>835.21561439945594</v>
      </c>
      <c r="Q142">
        <v>703.304899706181</v>
      </c>
      <c r="R142">
        <v>73.841538244756194</v>
      </c>
      <c r="S142">
        <v>0.1267282068418194</v>
      </c>
      <c r="T142">
        <v>0.29188197801573912</v>
      </c>
      <c r="U142">
        <v>0.53418524519134269</v>
      </c>
      <c r="V142">
        <v>2.1133335590286699</v>
      </c>
      <c r="W142">
        <v>1066.55</v>
      </c>
      <c r="X142">
        <v>1095.7</v>
      </c>
      <c r="Y142">
        <v>1040.6500000000001</v>
      </c>
      <c r="Z142">
        <v>1188</v>
      </c>
      <c r="AA142">
        <v>807.05</v>
      </c>
      <c r="AB142">
        <v>1188</v>
      </c>
      <c r="AC142">
        <v>1.1673151750972721E-2</v>
      </c>
      <c r="AD142">
        <v>1.5477293790546742E-2</v>
      </c>
      <c r="AE142">
        <v>3.6851967520299622E-2</v>
      </c>
      <c r="AF142">
        <v>0.10101946246524562</v>
      </c>
      <c r="AG142">
        <v>0.3369679697664334</v>
      </c>
      <c r="AH142">
        <v>0.10101946246524562</v>
      </c>
      <c r="AI142">
        <v>10.1019462465245</v>
      </c>
      <c r="AJ142">
        <v>96.682464454976298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0.33</v>
      </c>
      <c r="AM142" t="s">
        <v>2950</v>
      </c>
      <c r="AN142">
        <v>27.97</v>
      </c>
      <c r="AO142" t="s">
        <v>2950</v>
      </c>
      <c r="AP142">
        <v>0.10693842152293501</v>
      </c>
      <c r="AQ142">
        <f>(Table2[[#This Row],[Sharpe Ratio]]-AVERAGE(Table2[Sharpe Ratio]))/_xlfn.STDEV.P(Table2[Sharpe Ratio])</f>
        <v>0.57401409862055397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6.3316663368637158</v>
      </c>
      <c r="AS142">
        <f>_xlfn.RANK.AVG(Table2[[#This Row],[1Y Return vs Nifty Z-Score]],Table2[1Y Return vs Nifty Z-Score])</f>
        <v>234</v>
      </c>
      <c r="AT142">
        <f>_xlfn.RANK.AVG(Table2[[#This Row],[6M Return vs Nifty Z-Score]],Table2[6M Return vs Nifty Z-Score])</f>
        <v>77</v>
      </c>
      <c r="AU142">
        <f>_xlfn.RANK.AVG(Table2[[#This Row],[Sharpe Ratio Z-Score]],Table2[Sharpe Ratio Z-Score])</f>
        <v>213</v>
      </c>
      <c r="AV142">
        <f>(Table2[[#This Row],[Rank 1Y]]+Table2[[#This Row],[Rank 6M]]+Table2[[#This Row],[Rank Sharpe]])/3</f>
        <v>174.66666666666666</v>
      </c>
    </row>
    <row r="143" spans="1:48" x14ac:dyDescent="0.3">
      <c r="A143" t="s">
        <v>227</v>
      </c>
      <c r="B143" t="s">
        <v>228</v>
      </c>
      <c r="C143" t="s">
        <v>2906</v>
      </c>
      <c r="D143" t="s">
        <v>32</v>
      </c>
      <c r="E143">
        <v>106308.0327672</v>
      </c>
      <c r="F143">
        <v>119.12</v>
      </c>
      <c r="G143">
        <v>69.598966190655403</v>
      </c>
      <c r="H143">
        <f>(Table2[[#This Row],[1Y Return vs Nifty]]-AVERAGE(Table2[1Y Return vs Nifty]))/_xlfn.STDEV.P(Table2[1Y Return vs Nifty])</f>
        <v>0.28398297926288851</v>
      </c>
      <c r="I143">
        <v>1.39838815830662</v>
      </c>
      <c r="J143">
        <f>(Table2[[#This Row],[1M Return vs Nifty]]-AVERAGE(Table2[1M Return vs Nifty]))/_xlfn.STDEV.P(Table2[1M Return vs Nifty])</f>
        <v>-0.17355057492349227</v>
      </c>
      <c r="K143">
        <v>27.319193626199201</v>
      </c>
      <c r="L143">
        <f>(Table2[[#This Row],[6M Return vs Nifty]]-AVERAGE(Table2[6M Return vs Nifty]))/_xlfn.STDEV.P(Table2[6M Return vs Nifty])</f>
        <v>0.37681507483474636</v>
      </c>
      <c r="M143">
        <v>0.99200103659510996</v>
      </c>
      <c r="N143">
        <f>(Table2[[#This Row],[1W Return vs Nifty]]-AVERAGE(Table2[1W Return vs Nifty]))/_xlfn.STDEV.P(Table2[1W Return vs Nifty])</f>
        <v>-0.10245935489640604</v>
      </c>
      <c r="O143">
        <v>119.43</v>
      </c>
      <c r="P143">
        <v>117.566311725867</v>
      </c>
      <c r="Q143">
        <v>100.911490063844</v>
      </c>
      <c r="R143">
        <v>55.195363077823401</v>
      </c>
      <c r="S143" s="1">
        <v>-2.595662731307069E-3</v>
      </c>
      <c r="T143" s="1">
        <v>1.3215420738517336E-2</v>
      </c>
      <c r="U143" s="1">
        <v>0.1804404030169009</v>
      </c>
      <c r="V143">
        <v>1.28280188092601</v>
      </c>
      <c r="W143">
        <v>118.5</v>
      </c>
      <c r="X143">
        <v>121.79</v>
      </c>
      <c r="Y143">
        <v>118.5</v>
      </c>
      <c r="Z143">
        <v>122.85</v>
      </c>
      <c r="AA143">
        <v>96.2</v>
      </c>
      <c r="AB143">
        <v>128.9</v>
      </c>
      <c r="AC143">
        <v>5.2320675105486103E-3</v>
      </c>
      <c r="AD143">
        <v>2.2414372061786425E-2</v>
      </c>
      <c r="AE143">
        <v>5.2320675105486103E-3</v>
      </c>
      <c r="AF143">
        <v>3.1312961719274668E-2</v>
      </c>
      <c r="AG143">
        <v>0.23825363825363821</v>
      </c>
      <c r="AH143">
        <v>8.2102081934184001E-2</v>
      </c>
      <c r="AI143">
        <v>8.2102081934183992</v>
      </c>
      <c r="AJ143">
        <v>104.217383850505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-7.0000000000000007E-2</v>
      </c>
      <c r="AM143" t="s">
        <v>2949</v>
      </c>
      <c r="AN143">
        <v>8.44</v>
      </c>
      <c r="AO143" t="s">
        <v>2950</v>
      </c>
      <c r="AP143">
        <v>0.156041349046595</v>
      </c>
      <c r="AQ143">
        <f>(Table2[[#This Row],[Sharpe Ratio]]-AVERAGE(Table2[Sharpe Ratio]))/_xlfn.STDEV.P(Table2[Sharpe Ratio])</f>
        <v>1.1249452934322883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1.5097334177100248</v>
      </c>
      <c r="AS143">
        <f>_xlfn.RANK.AVG(Table2[[#This Row],[1Y Return vs Nifty Z-Score]],Table2[1Y Return vs Nifty Z-Score])</f>
        <v>203</v>
      </c>
      <c r="AT143">
        <f>_xlfn.RANK.AVG(Table2[[#This Row],[6M Return vs Nifty Z-Score]],Table2[6M Return vs Nifty Z-Score])</f>
        <v>222</v>
      </c>
      <c r="AU143">
        <f>_xlfn.RANK.AVG(Table2[[#This Row],[Sharpe Ratio Z-Score]],Table2[Sharpe Ratio Z-Score])</f>
        <v>108</v>
      </c>
      <c r="AV143">
        <f>(Table2[[#This Row],[Rank 1Y]]+Table2[[#This Row],[Rank 6M]]+Table2[[#This Row],[Rank Sharpe]])/3</f>
        <v>177.66666666666666</v>
      </c>
    </row>
    <row r="144" spans="1:48" x14ac:dyDescent="0.3">
      <c r="A144" t="s">
        <v>245</v>
      </c>
      <c r="B144" t="s">
        <v>246</v>
      </c>
      <c r="C144" t="s">
        <v>2914</v>
      </c>
      <c r="D144" t="s">
        <v>211</v>
      </c>
      <c r="E144">
        <v>100431.328916325</v>
      </c>
      <c r="F144">
        <v>7091.55</v>
      </c>
      <c r="G144">
        <v>82.826370285575194</v>
      </c>
      <c r="H144">
        <f>(Table2[[#This Row],[1Y Return vs Nifty]]-AVERAGE(Table2[1Y Return vs Nifty]))/_xlfn.STDEV.P(Table2[1Y Return vs Nifty])</f>
        <v>0.44211032118293314</v>
      </c>
      <c r="I144">
        <v>2.0726060730887701</v>
      </c>
      <c r="J144">
        <f>(Table2[[#This Row],[1M Return vs Nifty]]-AVERAGE(Table2[1M Return vs Nifty]))/_xlfn.STDEV.P(Table2[1M Return vs Nifty])</f>
        <v>-0.11510443785978071</v>
      </c>
      <c r="K144">
        <v>15.6327467375702</v>
      </c>
      <c r="L144">
        <f>(Table2[[#This Row],[6M Return vs Nifty]]-AVERAGE(Table2[6M Return vs Nifty]))/_xlfn.STDEV.P(Table2[6M Return vs Nifty])</f>
        <v>1.9636643418879485E-2</v>
      </c>
      <c r="M144">
        <v>-1.6145099041302999</v>
      </c>
      <c r="N144">
        <f>(Table2[[#This Row],[1W Return vs Nifty]]-AVERAGE(Table2[1W Return vs Nifty]))/_xlfn.STDEV.P(Table2[1W Return vs Nifty])</f>
        <v>-0.59581856941335953</v>
      </c>
      <c r="O144">
        <v>6836.04</v>
      </c>
      <c r="P144">
        <v>6353.1105528579201</v>
      </c>
      <c r="Q144">
        <v>5309.7664114113504</v>
      </c>
      <c r="R144">
        <v>75.168678941326306</v>
      </c>
      <c r="S144">
        <v>3.7376902417188829E-2</v>
      </c>
      <c r="T144">
        <v>0.11623274000952111</v>
      </c>
      <c r="U144">
        <v>0.33556722660329741</v>
      </c>
      <c r="V144">
        <v>0.76901504474435101</v>
      </c>
      <c r="W144">
        <v>6947.15</v>
      </c>
      <c r="X144">
        <v>7215</v>
      </c>
      <c r="Y144">
        <v>6905</v>
      </c>
      <c r="Z144">
        <v>7215</v>
      </c>
      <c r="AA144">
        <v>6137</v>
      </c>
      <c r="AB144">
        <v>7215</v>
      </c>
      <c r="AC144">
        <v>2.0785501968433095E-2</v>
      </c>
      <c r="AD144">
        <v>1.7408041965437659E-2</v>
      </c>
      <c r="AE144">
        <v>2.7016654598117418E-2</v>
      </c>
      <c r="AF144">
        <v>1.7408041965437659E-2</v>
      </c>
      <c r="AG144">
        <v>0.15554016620498623</v>
      </c>
      <c r="AH144">
        <v>1.7408041965437659E-2</v>
      </c>
      <c r="AI144">
        <v>1.74080419654376</v>
      </c>
      <c r="AJ144">
        <v>109.824691175382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0.27</v>
      </c>
      <c r="AM144" t="s">
        <v>2950</v>
      </c>
      <c r="AN144">
        <v>9.84</v>
      </c>
      <c r="AO144" t="s">
        <v>2950</v>
      </c>
      <c r="AP144">
        <v>0.17241885259188799</v>
      </c>
      <c r="AQ144">
        <f>(Table2[[#This Row],[Sharpe Ratio]]-AVERAGE(Table2[Sharpe Ratio]))/_xlfn.STDEV.P(Table2[Sharpe Ratio])</f>
        <v>1.3086996651424896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1.0595236224711619</v>
      </c>
      <c r="AS144">
        <f>_xlfn.RANK.AVG(Table2[[#This Row],[1Y Return vs Nifty Z-Score]],Table2[1Y Return vs Nifty Z-Score])</f>
        <v>161</v>
      </c>
      <c r="AT144">
        <f>_xlfn.RANK.AVG(Table2[[#This Row],[6M Return vs Nifty Z-Score]],Table2[6M Return vs Nifty Z-Score])</f>
        <v>298</v>
      </c>
      <c r="AU144">
        <f>_xlfn.RANK.AVG(Table2[[#This Row],[Sharpe Ratio Z-Score]],Table2[Sharpe Ratio Z-Score])</f>
        <v>82</v>
      </c>
      <c r="AV144">
        <f>(Table2[[#This Row],[Rank 1Y]]+Table2[[#This Row],[Rank 6M]]+Table2[[#This Row],[Rank Sharpe]])/3</f>
        <v>180.33333333333334</v>
      </c>
    </row>
    <row r="145" spans="1:48" x14ac:dyDescent="0.3">
      <c r="A145" t="s">
        <v>112</v>
      </c>
      <c r="B145" t="s">
        <v>113</v>
      </c>
      <c r="C145" t="s">
        <v>2910</v>
      </c>
      <c r="D145" t="s">
        <v>114</v>
      </c>
      <c r="E145">
        <v>249815.62926392001</v>
      </c>
      <c r="F145">
        <v>9602.25</v>
      </c>
      <c r="G145">
        <v>81.864357944164396</v>
      </c>
      <c r="H145">
        <f>(Table2[[#This Row],[1Y Return vs Nifty]]-AVERAGE(Table2[1Y Return vs Nifty]))/_xlfn.STDEV.P(Table2[1Y Return vs Nifty])</f>
        <v>0.43060991994396347</v>
      </c>
      <c r="I145">
        <v>5.2544434352215399</v>
      </c>
      <c r="J145">
        <f>(Table2[[#This Row],[1M Return vs Nifty]]-AVERAGE(Table2[1M Return vs Nifty]))/_xlfn.STDEV.P(Table2[1M Return vs Nifty])</f>
        <v>0.16072048239873646</v>
      </c>
      <c r="K145">
        <v>43.1586400430201</v>
      </c>
      <c r="L145">
        <f>(Table2[[#This Row],[6M Return vs Nifty]]-AVERAGE(Table2[6M Return vs Nifty]))/_xlfn.STDEV.P(Table2[6M Return vs Nifty])</f>
        <v>0.86092360496126052</v>
      </c>
      <c r="M145">
        <v>-2.2859923096023</v>
      </c>
      <c r="N145">
        <f>(Table2[[#This Row],[1W Return vs Nifty]]-AVERAGE(Table2[1W Return vs Nifty]))/_xlfn.STDEV.P(Table2[1W Return vs Nifty])</f>
        <v>-0.72291645607460719</v>
      </c>
      <c r="O145">
        <v>9535.18</v>
      </c>
      <c r="P145">
        <v>9182.4898156346499</v>
      </c>
      <c r="Q145">
        <v>7611.0584214611299</v>
      </c>
      <c r="R145">
        <v>55.888549582498001</v>
      </c>
      <c r="S145">
        <v>7.0339521645108594E-3</v>
      </c>
      <c r="T145">
        <v>4.5713111889396529E-2</v>
      </c>
      <c r="U145">
        <v>0.26161822289055725</v>
      </c>
      <c r="V145">
        <v>0.62774314859545299</v>
      </c>
      <c r="W145">
        <v>9571.1</v>
      </c>
      <c r="X145">
        <v>9728.9500000000007</v>
      </c>
      <c r="Y145">
        <v>9565</v>
      </c>
      <c r="Z145">
        <v>10038.799999999999</v>
      </c>
      <c r="AA145">
        <v>8808</v>
      </c>
      <c r="AB145">
        <v>10038.799999999999</v>
      </c>
      <c r="AC145">
        <v>3.2545893366489054E-3</v>
      </c>
      <c r="AD145">
        <v>1.3194824129761251E-2</v>
      </c>
      <c r="AE145">
        <v>3.8944066910611141E-3</v>
      </c>
      <c r="AF145">
        <v>4.5463302871722622E-2</v>
      </c>
      <c r="AG145">
        <v>9.017370572207084E-2</v>
      </c>
      <c r="AH145">
        <v>4.5463302871722622E-2</v>
      </c>
      <c r="AI145">
        <v>4.5463302871722604</v>
      </c>
      <c r="AJ145">
        <v>111.45672759304099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-0.09</v>
      </c>
      <c r="AM145" t="s">
        <v>2949</v>
      </c>
      <c r="AN145">
        <v>3.84</v>
      </c>
      <c r="AO145" t="s">
        <v>2950</v>
      </c>
      <c r="AP145">
        <v>9.072121028256E-2</v>
      </c>
      <c r="AQ145">
        <f>(Table2[[#This Row],[Sharpe Ratio]]-AVERAGE(Table2[Sharpe Ratio]))/_xlfn.STDEV.P(Table2[Sharpe Ratio])</f>
        <v>0.39205819464987901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1.1213957458792323</v>
      </c>
      <c r="AS145">
        <f>_xlfn.RANK.AVG(Table2[[#This Row],[1Y Return vs Nifty Z-Score]],Table2[1Y Return vs Nifty Z-Score])</f>
        <v>166</v>
      </c>
      <c r="AT145">
        <f>_xlfn.RANK.AVG(Table2[[#This Row],[6M Return vs Nifty Z-Score]],Table2[6M Return vs Nifty Z-Score])</f>
        <v>119</v>
      </c>
      <c r="AU145">
        <f>_xlfn.RANK.AVG(Table2[[#This Row],[Sharpe Ratio Z-Score]],Table2[Sharpe Ratio Z-Score])</f>
        <v>257</v>
      </c>
      <c r="AV145">
        <f>(Table2[[#This Row],[Rank 1Y]]+Table2[[#This Row],[Rank 6M]]+Table2[[#This Row],[Rank Sharpe]])/3</f>
        <v>180.66666666666666</v>
      </c>
    </row>
    <row r="146" spans="1:48" x14ac:dyDescent="0.3">
      <c r="A146" t="s">
        <v>824</v>
      </c>
      <c r="B146" t="s">
        <v>825</v>
      </c>
      <c r="C146" t="s">
        <v>2914</v>
      </c>
      <c r="D146" t="s">
        <v>73</v>
      </c>
      <c r="E146">
        <v>17017.726976775</v>
      </c>
      <c r="F146">
        <v>2946.55</v>
      </c>
      <c r="G146">
        <v>29.656808107476099</v>
      </c>
      <c r="H146">
        <f>(Table2[[#This Row],[1Y Return vs Nifty]]-AVERAGE(Table2[1Y Return vs Nifty]))/_xlfn.STDEV.P(Table2[1Y Return vs Nifty])</f>
        <v>-0.19350657521962059</v>
      </c>
      <c r="I146">
        <v>-17.439374774926701</v>
      </c>
      <c r="J146">
        <f>(Table2[[#This Row],[1M Return vs Nifty]]-AVERAGE(Table2[1M Return vs Nifty]))/_xlfn.STDEV.P(Table2[1M Return vs Nifty])</f>
        <v>-1.8065455610107539</v>
      </c>
      <c r="K146">
        <v>41.137029354932501</v>
      </c>
      <c r="L146">
        <f>(Table2[[#This Row],[6M Return vs Nifty]]-AVERAGE(Table2[6M Return vs Nifty]))/_xlfn.STDEV.P(Table2[6M Return vs Nifty])</f>
        <v>0.79913615652753134</v>
      </c>
      <c r="M146">
        <v>6.7854879701191502</v>
      </c>
      <c r="N146">
        <f>(Table2[[#This Row],[1W Return vs Nifty]]-AVERAGE(Table2[1W Return vs Nifty]))/_xlfn.STDEV.P(Table2[1W Return vs Nifty])</f>
        <v>0.99412923722443791</v>
      </c>
      <c r="O146">
        <v>2862.25</v>
      </c>
      <c r="P146">
        <v>2800.1962494978702</v>
      </c>
      <c r="Q146">
        <v>2365.3745646461098</v>
      </c>
      <c r="R146">
        <v>51.56314820483</v>
      </c>
      <c r="S146">
        <v>2.9452353917372776E-2</v>
      </c>
      <c r="T146">
        <v>5.2265533363375472E-2</v>
      </c>
      <c r="U146">
        <v>0.24570122805934624</v>
      </c>
      <c r="V146">
        <v>1.2494113369944899</v>
      </c>
      <c r="W146">
        <v>2863</v>
      </c>
      <c r="X146">
        <v>3040</v>
      </c>
      <c r="Y146">
        <v>2863</v>
      </c>
      <c r="Z146">
        <v>3158</v>
      </c>
      <c r="AA146">
        <v>2379.35</v>
      </c>
      <c r="AB146">
        <v>3158</v>
      </c>
      <c r="AC146">
        <v>2.9182675515193823E-2</v>
      </c>
      <c r="AD146">
        <v>3.1715056591607116E-2</v>
      </c>
      <c r="AE146">
        <v>2.9182675515193823E-2</v>
      </c>
      <c r="AF146">
        <v>7.1761891025097002E-2</v>
      </c>
      <c r="AG146">
        <v>0.23838443272322296</v>
      </c>
      <c r="AH146">
        <v>7.1761891025097002E-2</v>
      </c>
      <c r="AI146">
        <v>16.8790619538103</v>
      </c>
      <c r="AJ146">
        <v>69.829971181556203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</v>
      </c>
      <c r="AM146">
        <v>0</v>
      </c>
      <c r="AN146">
        <v>12.56</v>
      </c>
      <c r="AO146" t="s">
        <v>2950</v>
      </c>
      <c r="AP146">
        <v>0.177144395378345</v>
      </c>
      <c r="AQ146">
        <f>(Table2[[#This Row],[Sharpe Ratio]]-AVERAGE(Table2[Sharpe Ratio]))/_xlfn.STDEV.P(Table2[Sharpe Ratio])</f>
        <v>1.361719903746843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1.1549331612684379</v>
      </c>
      <c r="AS146">
        <f>_xlfn.RANK.AVG(Table2[[#This Row],[1Y Return vs Nifty Z-Score]],Table2[1Y Return vs Nifty Z-Score])</f>
        <v>345</v>
      </c>
      <c r="AT146">
        <f>_xlfn.RANK.AVG(Table2[[#This Row],[6M Return vs Nifty Z-Score]],Table2[6M Return vs Nifty Z-Score])</f>
        <v>127</v>
      </c>
      <c r="AU146">
        <f>_xlfn.RANK.AVG(Table2[[#This Row],[Sharpe Ratio Z-Score]],Table2[Sharpe Ratio Z-Score])</f>
        <v>70</v>
      </c>
      <c r="AV146">
        <f>(Table2[[#This Row],[Rank 1Y]]+Table2[[#This Row],[Rank 6M]]+Table2[[#This Row],[Rank Sharpe]])/3</f>
        <v>180.66666666666666</v>
      </c>
    </row>
    <row r="147" spans="1:48" hidden="1" x14ac:dyDescent="0.3">
      <c r="A147" t="s">
        <v>828</v>
      </c>
      <c r="B147" t="s">
        <v>829</v>
      </c>
      <c r="C147" t="s">
        <v>2916</v>
      </c>
      <c r="D147" t="s">
        <v>296</v>
      </c>
      <c r="E147">
        <v>16813.34989139</v>
      </c>
      <c r="F147">
        <v>835.35</v>
      </c>
      <c r="G147">
        <v>74.714772748285498</v>
      </c>
      <c r="H147">
        <f>(Table2[[#This Row],[1Y Return vs Nifty]]-AVERAGE(Table2[1Y Return vs Nifty]))/_xlfn.STDEV.P(Table2[1Y Return vs Nifty])</f>
        <v>0.34514002012518974</v>
      </c>
      <c r="I147">
        <v>0.35129469314360101</v>
      </c>
      <c r="J147">
        <f>(Table2[[#This Row],[1M Return vs Nifty]]-AVERAGE(Table2[1M Return vs Nifty]))/_xlfn.STDEV.P(Table2[1M Return vs Nifty])</f>
        <v>-0.26432029023609804</v>
      </c>
      <c r="K147">
        <v>18.027383894355399</v>
      </c>
      <c r="L147">
        <f>(Table2[[#This Row],[6M Return vs Nifty]]-AVERAGE(Table2[6M Return vs Nifty]))/_xlfn.STDEV.P(Table2[6M Return vs Nifty])</f>
        <v>9.2825077133742329E-2</v>
      </c>
      <c r="M147">
        <v>-1.27427351533689</v>
      </c>
      <c r="N147">
        <f>(Table2[[#This Row],[1W Return vs Nifty]]-AVERAGE(Table2[1W Return vs Nifty]))/_xlfn.STDEV.P(Table2[1W Return vs Nifty])</f>
        <v>-0.53141877929450998</v>
      </c>
      <c r="O147">
        <v>811.64</v>
      </c>
      <c r="P147">
        <v>811.69258644538399</v>
      </c>
      <c r="Q147">
        <v>718.82847748070697</v>
      </c>
      <c r="R147">
        <v>32.4325646113424</v>
      </c>
      <c r="S147">
        <v>2.9212458725543344E-2</v>
      </c>
      <c r="T147">
        <v>2.9145780003015709E-2</v>
      </c>
      <c r="U147">
        <v>0.16209920192320215</v>
      </c>
      <c r="V147">
        <v>0.62182729986678198</v>
      </c>
      <c r="W147">
        <v>803</v>
      </c>
      <c r="X147">
        <v>854.6</v>
      </c>
      <c r="Y147">
        <v>796.85</v>
      </c>
      <c r="Z147">
        <v>854.6</v>
      </c>
      <c r="AA147">
        <v>670</v>
      </c>
      <c r="AB147">
        <v>864.8</v>
      </c>
      <c r="AC147">
        <v>4.0286425902864353E-2</v>
      </c>
      <c r="AD147">
        <v>2.3044232956245914E-2</v>
      </c>
      <c r="AE147">
        <v>4.8315241262470998E-2</v>
      </c>
      <c r="AF147">
        <v>2.3044232956245914E-2</v>
      </c>
      <c r="AG147">
        <v>0.24679104477611946</v>
      </c>
      <c r="AH147">
        <v>3.5254683665529418E-2</v>
      </c>
      <c r="AI147">
        <v>14.682468426408001</v>
      </c>
      <c r="AJ147">
        <v>108.031378408666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-0.13</v>
      </c>
      <c r="AM147" t="s">
        <v>2949</v>
      </c>
      <c r="AN147">
        <v>11.71</v>
      </c>
      <c r="AO147" t="s">
        <v>2950</v>
      </c>
      <c r="AP147">
        <v>0.17394686303856299</v>
      </c>
      <c r="AQ147">
        <f>(Table2[[#This Row],[Sharpe Ratio]]-AVERAGE(Table2[Sharpe Ratio]))/_xlfn.STDEV.P(Table2[Sharpe Ratio])</f>
        <v>1.3258438287092309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183</v>
      </c>
      <c r="AT147">
        <f>_xlfn.RANK.AVG(Table2[[#This Row],[6M Return vs Nifty Z-Score]],Table2[6M Return vs Nifty Z-Score])</f>
        <v>282</v>
      </c>
      <c r="AU147">
        <f>_xlfn.RANK.AVG(Table2[[#This Row],[Sharpe Ratio Z-Score]],Table2[Sharpe Ratio Z-Score])</f>
        <v>79</v>
      </c>
      <c r="AV147">
        <f>(Table2[[#This Row],[Rank 1Y]]+Table2[[#This Row],[Rank 6M]]+Table2[[#This Row],[Rank Sharpe]])/3</f>
        <v>181.33333333333334</v>
      </c>
    </row>
    <row r="148" spans="1:48" x14ac:dyDescent="0.3">
      <c r="A148" t="s">
        <v>1187</v>
      </c>
      <c r="B148" t="s">
        <v>1188</v>
      </c>
      <c r="C148" t="s">
        <v>2919</v>
      </c>
      <c r="D148" t="s">
        <v>137</v>
      </c>
      <c r="E148">
        <v>8771.8170961899996</v>
      </c>
      <c r="F148">
        <v>156.41</v>
      </c>
      <c r="G148">
        <v>133.686460803263</v>
      </c>
      <c r="H148">
        <f>(Table2[[#This Row],[1Y Return vs Nifty]]-AVERAGE(Table2[1Y Return vs Nifty]))/_xlfn.STDEV.P(Table2[1Y Return vs Nifty])</f>
        <v>1.050118579316035</v>
      </c>
      <c r="I148">
        <v>17.294453652839501</v>
      </c>
      <c r="J148">
        <f>(Table2[[#This Row],[1M Return vs Nifty]]-AVERAGE(Table2[1M Return vs Nifty]))/_xlfn.STDEV.P(Table2[1M Return vs Nifty])</f>
        <v>1.2044365747763177</v>
      </c>
      <c r="K148">
        <v>64.1926407262347</v>
      </c>
      <c r="L148">
        <f>(Table2[[#This Row],[6M Return vs Nifty]]-AVERAGE(Table2[6M Return vs Nifty]))/_xlfn.STDEV.P(Table2[6M Return vs Nifty])</f>
        <v>1.5037957663656787</v>
      </c>
      <c r="M148">
        <v>12.8950481692486</v>
      </c>
      <c r="N148">
        <f>(Table2[[#This Row],[1W Return vs Nifty]]-AVERAGE(Table2[1W Return vs Nifty]))/_xlfn.STDEV.P(Table2[1W Return vs Nifty])</f>
        <v>2.1505440344121576</v>
      </c>
      <c r="O148">
        <v>137.29</v>
      </c>
      <c r="P148">
        <v>131.21546981645699</v>
      </c>
      <c r="Q148">
        <v>109.179471827014</v>
      </c>
      <c r="R148">
        <v>78.143710799787598</v>
      </c>
      <c r="S148">
        <v>0.1392672445189016</v>
      </c>
      <c r="T148">
        <v>0.19200884025934517</v>
      </c>
      <c r="U148">
        <v>0.43259531652451044</v>
      </c>
      <c r="V148">
        <v>1.11295484291998</v>
      </c>
      <c r="W148">
        <v>154.21</v>
      </c>
      <c r="X148">
        <v>162.91999999999999</v>
      </c>
      <c r="Y148">
        <v>133.5</v>
      </c>
      <c r="Z148">
        <v>162.91999999999999</v>
      </c>
      <c r="AA148">
        <v>109</v>
      </c>
      <c r="AB148">
        <v>162.91999999999999</v>
      </c>
      <c r="AC148">
        <v>1.4266260294403699E-2</v>
      </c>
      <c r="AD148">
        <v>4.1621379707179829E-2</v>
      </c>
      <c r="AE148">
        <v>0.17161048689138569</v>
      </c>
      <c r="AF148">
        <v>4.1621379707179829E-2</v>
      </c>
      <c r="AG148">
        <v>0.43495412844036685</v>
      </c>
      <c r="AH148">
        <v>4.1621379707179829E-2</v>
      </c>
      <c r="AI148">
        <v>4.1621379707179802</v>
      </c>
      <c r="AJ148">
        <v>169.44013781223001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</v>
      </c>
      <c r="AM148" t="s">
        <v>2950</v>
      </c>
      <c r="AN148">
        <v>33.909999999999997</v>
      </c>
      <c r="AO148" t="s">
        <v>2950</v>
      </c>
      <c r="AP148">
        <v>3.5013080046489002E-2</v>
      </c>
      <c r="AQ148">
        <f>(Table2[[#This Row],[Sharpe Ratio]]-AVERAGE(Table2[Sharpe Ratio]))/_xlfn.STDEV.P(Table2[Sharpe Ratio])</f>
        <v>-0.2329828833367204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5.6759120715334683</v>
      </c>
      <c r="AS148">
        <f>_xlfn.RANK.AVG(Table2[[#This Row],[1Y Return vs Nifty Z-Score]],Table2[1Y Return vs Nifty Z-Score])</f>
        <v>84</v>
      </c>
      <c r="AT148">
        <f>_xlfn.RANK.AVG(Table2[[#This Row],[6M Return vs Nifty Z-Score]],Table2[6M Return vs Nifty Z-Score])</f>
        <v>59</v>
      </c>
      <c r="AU148">
        <f>_xlfn.RANK.AVG(Table2[[#This Row],[Sharpe Ratio Z-Score]],Table2[Sharpe Ratio Z-Score])</f>
        <v>402</v>
      </c>
      <c r="AV148">
        <f>(Table2[[#This Row],[Rank 1Y]]+Table2[[#This Row],[Rank 6M]]+Table2[[#This Row],[Rank Sharpe]])/3</f>
        <v>181.66666666666666</v>
      </c>
    </row>
    <row r="149" spans="1:48" x14ac:dyDescent="0.3">
      <c r="A149" t="s">
        <v>25</v>
      </c>
      <c r="B149" t="s">
        <v>26</v>
      </c>
      <c r="C149" t="s">
        <v>2907</v>
      </c>
      <c r="D149" t="s">
        <v>27</v>
      </c>
      <c r="E149">
        <v>826210.69769870897</v>
      </c>
      <c r="F149">
        <v>1416.05</v>
      </c>
      <c r="G149">
        <v>44.149326528552699</v>
      </c>
      <c r="H149">
        <f>(Table2[[#This Row],[1Y Return vs Nifty]]-AVERAGE(Table2[1Y Return vs Nifty]))/_xlfn.STDEV.P(Table2[1Y Return vs Nifty])</f>
        <v>-2.0255391600585551E-2</v>
      </c>
      <c r="I149">
        <v>-2.5837194023305599</v>
      </c>
      <c r="J149">
        <f>(Table2[[#This Row],[1M Return vs Nifty]]-AVERAGE(Table2[1M Return vs Nifty]))/_xlfn.STDEV.P(Table2[1M Return vs Nifty])</f>
        <v>-0.51874876558065397</v>
      </c>
      <c r="K149">
        <v>34.238058995116702</v>
      </c>
      <c r="L149">
        <f>(Table2[[#This Row],[6M Return vs Nifty]]-AVERAGE(Table2[6M Return vs Nifty]))/_xlfn.STDEV.P(Table2[6M Return vs Nifty])</f>
        <v>0.58827964599127802</v>
      </c>
      <c r="M149">
        <v>-3.2284782681509299</v>
      </c>
      <c r="N149">
        <f>(Table2[[#This Row],[1W Return vs Nifty]]-AVERAGE(Table2[1W Return vs Nifty]))/_xlfn.STDEV.P(Table2[1W Return vs Nifty])</f>
        <v>-0.9013097729556796</v>
      </c>
      <c r="O149">
        <v>1390.1</v>
      </c>
      <c r="P149">
        <v>1337.7903927086199</v>
      </c>
      <c r="Q149">
        <v>1149.3564425035399</v>
      </c>
      <c r="R149">
        <v>81.663143103378502</v>
      </c>
      <c r="S149">
        <v>1.8667721746636889E-2</v>
      </c>
      <c r="T149">
        <v>5.849915481372836E-2</v>
      </c>
      <c r="U149">
        <v>0.23203729290066488</v>
      </c>
      <c r="V149">
        <v>1.35934659110634</v>
      </c>
      <c r="W149">
        <v>1372.85</v>
      </c>
      <c r="X149">
        <v>1423.95</v>
      </c>
      <c r="Y149">
        <v>1372.85</v>
      </c>
      <c r="Z149">
        <v>1444</v>
      </c>
      <c r="AA149">
        <v>1219.05</v>
      </c>
      <c r="AB149">
        <v>1455.95</v>
      </c>
      <c r="AC149">
        <v>3.1467385366209077E-2</v>
      </c>
      <c r="AD149">
        <v>5.5788990501748348E-3</v>
      </c>
      <c r="AE149">
        <v>3.1467385366209077E-2</v>
      </c>
      <c r="AF149">
        <v>1.9738003601567744E-2</v>
      </c>
      <c r="AG149">
        <v>0.16160124687256472</v>
      </c>
      <c r="AH149">
        <v>2.8176971152148678E-2</v>
      </c>
      <c r="AI149">
        <v>2.8176971152148602</v>
      </c>
      <c r="AJ149">
        <v>70.526252408477802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0.09</v>
      </c>
      <c r="AM149" t="s">
        <v>2950</v>
      </c>
      <c r="AN149">
        <v>8.9499999999999993</v>
      </c>
      <c r="AO149" t="s">
        <v>2950</v>
      </c>
      <c r="AP149">
        <v>0.16878686419129801</v>
      </c>
      <c r="AQ149">
        <f>(Table2[[#This Row],[Sharpe Ratio]]-AVERAGE(Table2[Sharpe Ratio]))/_xlfn.STDEV.P(Table2[Sharpe Ratio])</f>
        <v>1.2679490254150467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0.41591474126940553</v>
      </c>
      <c r="AS149">
        <f>_xlfn.RANK.AVG(Table2[[#This Row],[1Y Return vs Nifty Z-Score]],Table2[1Y Return vs Nifty Z-Score])</f>
        <v>285</v>
      </c>
      <c r="AT149">
        <f>_xlfn.RANK.AVG(Table2[[#This Row],[6M Return vs Nifty Z-Score]],Table2[6M Return vs Nifty Z-Score])</f>
        <v>173</v>
      </c>
      <c r="AU149">
        <f>_xlfn.RANK.AVG(Table2[[#This Row],[Sharpe Ratio Z-Score]],Table2[Sharpe Ratio Z-Score])</f>
        <v>89</v>
      </c>
      <c r="AV149">
        <f>(Table2[[#This Row],[Rank 1Y]]+Table2[[#This Row],[Rank 6M]]+Table2[[#This Row],[Rank Sharpe]])/3</f>
        <v>182.33333333333334</v>
      </c>
    </row>
    <row r="150" spans="1:48" x14ac:dyDescent="0.3">
      <c r="A150" t="s">
        <v>737</v>
      </c>
      <c r="B150" t="s">
        <v>738</v>
      </c>
      <c r="C150" t="s">
        <v>2914</v>
      </c>
      <c r="D150" t="s">
        <v>494</v>
      </c>
      <c r="E150">
        <v>19616.000389699999</v>
      </c>
      <c r="F150">
        <v>1568.4</v>
      </c>
      <c r="G150">
        <v>64.745566230432104</v>
      </c>
      <c r="H150">
        <f>(Table2[[#This Row],[1Y Return vs Nifty]]-AVERAGE(Table2[1Y Return vs Nifty]))/_xlfn.STDEV.P(Table2[1Y Return vs Nifty])</f>
        <v>0.22596288480764201</v>
      </c>
      <c r="I150">
        <v>45.802444491041101</v>
      </c>
      <c r="J150">
        <f>(Table2[[#This Row],[1M Return vs Nifty]]-AVERAGE(Table2[1M Return vs Nifty]))/_xlfn.STDEV.P(Table2[1M Return vs Nifty])</f>
        <v>3.6757176004057426</v>
      </c>
      <c r="K150">
        <v>38.265659786809401</v>
      </c>
      <c r="L150">
        <f>(Table2[[#This Row],[6M Return vs Nifty]]-AVERAGE(Table2[6M Return vs Nifty]))/_xlfn.STDEV.P(Table2[6M Return vs Nifty])</f>
        <v>0.71137712350994475</v>
      </c>
      <c r="M150">
        <v>-0.739986029483375</v>
      </c>
      <c r="N150">
        <f>(Table2[[#This Row],[1W Return vs Nifty]]-AVERAGE(Table2[1W Return vs Nifty]))/_xlfn.STDEV.P(Table2[1W Return vs Nifty])</f>
        <v>-0.43028908510125724</v>
      </c>
      <c r="O150">
        <v>1465.12</v>
      </c>
      <c r="P150">
        <v>1290.2627066364601</v>
      </c>
      <c r="Q150">
        <v>1070.4524571726199</v>
      </c>
      <c r="R150">
        <v>87.898054447536595</v>
      </c>
      <c r="S150">
        <v>7.0492519384077967E-2</v>
      </c>
      <c r="T150">
        <v>0.21556640514597691</v>
      </c>
      <c r="U150">
        <v>0.46517483283900929</v>
      </c>
      <c r="V150">
        <v>0.51523011843104505</v>
      </c>
      <c r="W150">
        <v>1540</v>
      </c>
      <c r="X150">
        <v>1620</v>
      </c>
      <c r="Y150">
        <v>1510.05</v>
      </c>
      <c r="Z150">
        <v>1623.25</v>
      </c>
      <c r="AA150">
        <v>1300.05</v>
      </c>
      <c r="AB150">
        <v>1629.95</v>
      </c>
      <c r="AC150">
        <v>1.8441558441558481E-2</v>
      </c>
      <c r="AD150">
        <v>3.2899770466717548E-2</v>
      </c>
      <c r="AE150">
        <v>3.8641104599185461E-2</v>
      </c>
      <c r="AF150">
        <v>3.497194593216002E-2</v>
      </c>
      <c r="AG150">
        <v>0.20641513787931243</v>
      </c>
      <c r="AH150">
        <v>3.9243815353226186E-2</v>
      </c>
      <c r="AI150">
        <v>3.9243815353226101</v>
      </c>
      <c r="AJ150">
        <v>100.94811018577801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0.47</v>
      </c>
      <c r="AM150" t="s">
        <v>2950</v>
      </c>
      <c r="AN150">
        <v>14.79</v>
      </c>
      <c r="AO150" t="s">
        <v>2950</v>
      </c>
      <c r="AP150">
        <v>0.113893507202269</v>
      </c>
      <c r="AQ150">
        <f>(Table2[[#This Row],[Sharpe Ratio]]-AVERAGE(Table2[Sharpe Ratio]))/_xlfn.STDEV.P(Table2[Sharpe Ratio])</f>
        <v>0.6520496426619381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4.8348181662840108</v>
      </c>
      <c r="AS150">
        <f>_xlfn.RANK.AVG(Table2[[#This Row],[1Y Return vs Nifty Z-Score]],Table2[1Y Return vs Nifty Z-Score])</f>
        <v>217</v>
      </c>
      <c r="AT150">
        <f>_xlfn.RANK.AVG(Table2[[#This Row],[6M Return vs Nifty Z-Score]],Table2[6M Return vs Nifty Z-Score])</f>
        <v>145</v>
      </c>
      <c r="AU150">
        <f>_xlfn.RANK.AVG(Table2[[#This Row],[Sharpe Ratio Z-Score]],Table2[Sharpe Ratio Z-Score])</f>
        <v>196</v>
      </c>
      <c r="AV150">
        <f>(Table2[[#This Row],[Rank 1Y]]+Table2[[#This Row],[Rank 6M]]+Table2[[#This Row],[Rank Sharpe]])/3</f>
        <v>186</v>
      </c>
    </row>
    <row r="151" spans="1:48" x14ac:dyDescent="0.3">
      <c r="A151" t="s">
        <v>308</v>
      </c>
      <c r="B151" t="s">
        <v>309</v>
      </c>
      <c r="C151" t="s">
        <v>2906</v>
      </c>
      <c r="D151" t="s">
        <v>32</v>
      </c>
      <c r="E151">
        <v>76992.461153960001</v>
      </c>
      <c r="F151">
        <v>547.70000000000005</v>
      </c>
      <c r="G151">
        <v>69.797714085286202</v>
      </c>
      <c r="H151">
        <f>(Table2[[#This Row],[1Y Return vs Nifty]]-AVERAGE(Table2[1Y Return vs Nifty]))/_xlfn.STDEV.P(Table2[1Y Return vs Nifty])</f>
        <v>0.28635891607291186</v>
      </c>
      <c r="I151">
        <v>-2.8062716394260798</v>
      </c>
      <c r="J151">
        <f>(Table2[[#This Row],[1M Return vs Nifty]]-AVERAGE(Table2[1M Return vs Nifty]))/_xlfn.STDEV.P(Table2[1M Return vs Nifty])</f>
        <v>-0.53804122024247236</v>
      </c>
      <c r="K151">
        <v>22.096059054884901</v>
      </c>
      <c r="L151">
        <f>(Table2[[#This Row],[6M Return vs Nifty]]-AVERAGE(Table2[6M Return vs Nifty]))/_xlfn.STDEV.P(Table2[6M Return vs Nifty])</f>
        <v>0.21717793011189121</v>
      </c>
      <c r="M151">
        <v>0.35576735558849898</v>
      </c>
      <c r="N151">
        <f>(Table2[[#This Row],[1W Return vs Nifty]]-AVERAGE(Table2[1W Return vs Nifty]))/_xlfn.STDEV.P(Table2[1W Return vs Nifty])</f>
        <v>-0.22288537889893459</v>
      </c>
      <c r="O151">
        <v>545.66</v>
      </c>
      <c r="P151">
        <v>539.34601405670503</v>
      </c>
      <c r="Q151">
        <v>475.61975514039602</v>
      </c>
      <c r="R151">
        <v>68.586729411525496</v>
      </c>
      <c r="S151" s="1">
        <v>3.7385917970897964E-3</v>
      </c>
      <c r="T151" s="1">
        <v>1.5489102960936529E-2</v>
      </c>
      <c r="U151" s="1">
        <v>0.15155014921179411</v>
      </c>
      <c r="V151">
        <v>0.70700605674796602</v>
      </c>
      <c r="W151">
        <v>541.1</v>
      </c>
      <c r="X151">
        <v>550.9</v>
      </c>
      <c r="Y151">
        <v>531.65</v>
      </c>
      <c r="Z151">
        <v>550.9</v>
      </c>
      <c r="AA151">
        <v>481.45</v>
      </c>
      <c r="AB151">
        <v>632.70000000000005</v>
      </c>
      <c r="AC151">
        <v>1.2197375716133774E-2</v>
      </c>
      <c r="AD151">
        <v>5.8426145700198884E-3</v>
      </c>
      <c r="AE151">
        <v>3.0189034139001425E-2</v>
      </c>
      <c r="AF151">
        <v>5.8426145700198884E-3</v>
      </c>
      <c r="AG151">
        <v>0.13760515110603389</v>
      </c>
      <c r="AH151">
        <v>0.15519444951615857</v>
      </c>
      <c r="AI151">
        <v>15.5194449516158</v>
      </c>
      <c r="AJ151">
        <v>98.730043541364296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-0.05</v>
      </c>
      <c r="AM151" t="s">
        <v>2949</v>
      </c>
      <c r="AN151">
        <v>4.17</v>
      </c>
      <c r="AO151" t="s">
        <v>2950</v>
      </c>
      <c r="AP151">
        <v>0.15866442965271099</v>
      </c>
      <c r="AQ151">
        <f>(Table2[[#This Row],[Sharpe Ratio]]-AVERAGE(Table2[Sharpe Ratio]))/_xlfn.STDEV.P(Table2[Sharpe Ratio])</f>
        <v>1.1543760627427055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0.89698630978610161</v>
      </c>
      <c r="AS151">
        <f>_xlfn.RANK.AVG(Table2[[#This Row],[1Y Return vs Nifty Z-Score]],Table2[1Y Return vs Nifty Z-Score])</f>
        <v>201</v>
      </c>
      <c r="AT151">
        <f>_xlfn.RANK.AVG(Table2[[#This Row],[6M Return vs Nifty Z-Score]],Table2[6M Return vs Nifty Z-Score])</f>
        <v>254</v>
      </c>
      <c r="AU151">
        <f>_xlfn.RANK.AVG(Table2[[#This Row],[Sharpe Ratio Z-Score]],Table2[Sharpe Ratio Z-Score])</f>
        <v>105</v>
      </c>
      <c r="AV151">
        <f>(Table2[[#This Row],[Rank 1Y]]+Table2[[#This Row],[Rank 6M]]+Table2[[#This Row],[Rank Sharpe]])/3</f>
        <v>186.66666666666666</v>
      </c>
    </row>
    <row r="152" spans="1:48" x14ac:dyDescent="0.3">
      <c r="A152" t="s">
        <v>221</v>
      </c>
      <c r="B152" t="s">
        <v>222</v>
      </c>
      <c r="C152" t="s">
        <v>2911</v>
      </c>
      <c r="D152" t="s">
        <v>129</v>
      </c>
      <c r="E152">
        <v>107179.5664764</v>
      </c>
      <c r="F152">
        <v>1077.25</v>
      </c>
      <c r="G152">
        <v>59.989699396648597</v>
      </c>
      <c r="H152">
        <f>(Table2[[#This Row],[1Y Return vs Nifty]]-AVERAGE(Table2[1Y Return vs Nifty]))/_xlfn.STDEV.P(Table2[1Y Return vs Nifty])</f>
        <v>0.16910875261697919</v>
      </c>
      <c r="I152">
        <v>-0.53235464194906701</v>
      </c>
      <c r="J152">
        <f>(Table2[[#This Row],[1M Return vs Nifty]]-AVERAGE(Table2[1M Return vs Nifty]))/_xlfn.STDEV.P(Table2[1M Return vs Nifty])</f>
        <v>-0.34092147365581066</v>
      </c>
      <c r="K152">
        <v>42.007044488767598</v>
      </c>
      <c r="L152">
        <f>(Table2[[#This Row],[6M Return vs Nifty]]-AVERAGE(Table2[6M Return vs Nifty]))/_xlfn.STDEV.P(Table2[6M Return vs Nifty])</f>
        <v>0.82572684262508655</v>
      </c>
      <c r="M152">
        <v>1.1043458846301299</v>
      </c>
      <c r="N152">
        <f>(Table2[[#This Row],[1W Return vs Nifty]]-AVERAGE(Table2[1W Return vs Nifty]))/_xlfn.STDEV.P(Table2[1W Return vs Nifty])</f>
        <v>-8.1194772762652009E-2</v>
      </c>
      <c r="O152">
        <v>1031.8399999999999</v>
      </c>
      <c r="P152">
        <v>983.93447089486097</v>
      </c>
      <c r="Q152">
        <v>821.83889379685797</v>
      </c>
      <c r="R152">
        <v>81.697761299712994</v>
      </c>
      <c r="S152">
        <v>4.4008761048224709E-2</v>
      </c>
      <c r="T152">
        <v>9.4839170560079289E-2</v>
      </c>
      <c r="U152">
        <v>0.3107800179949558</v>
      </c>
      <c r="V152">
        <v>0.98159706254132595</v>
      </c>
      <c r="W152">
        <v>1050.25</v>
      </c>
      <c r="X152">
        <v>1097</v>
      </c>
      <c r="Y152">
        <v>1024.2</v>
      </c>
      <c r="Z152">
        <v>1097</v>
      </c>
      <c r="AA152">
        <v>901.2</v>
      </c>
      <c r="AB152">
        <v>1097</v>
      </c>
      <c r="AC152">
        <v>2.5708164722685112E-2</v>
      </c>
      <c r="AD152">
        <v>1.8333720120677688E-2</v>
      </c>
      <c r="AE152">
        <v>5.179652411638358E-2</v>
      </c>
      <c r="AF152">
        <v>1.8333720120677688E-2</v>
      </c>
      <c r="AG152">
        <v>0.19535064358632925</v>
      </c>
      <c r="AH152">
        <v>1.8333720120677688E-2</v>
      </c>
      <c r="AI152">
        <v>1.8333720120677599</v>
      </c>
      <c r="AJ152">
        <v>91.307050257502993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0.06</v>
      </c>
      <c r="AM152" t="s">
        <v>2950</v>
      </c>
      <c r="AN152">
        <v>12.2</v>
      </c>
      <c r="AO152" t="s">
        <v>2950</v>
      </c>
      <c r="AP152">
        <v>0.10924738157375601</v>
      </c>
      <c r="AQ152">
        <f>(Table2[[#This Row],[Sharpe Ratio]]-AVERAGE(Table2[Sharpe Ratio]))/_xlfn.STDEV.P(Table2[Sharpe Ratio])</f>
        <v>0.59992045866310806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1.172639807486711</v>
      </c>
      <c r="AS152">
        <f>_xlfn.RANK.AVG(Table2[[#This Row],[1Y Return vs Nifty Z-Score]],Table2[1Y Return vs Nifty Z-Score])</f>
        <v>231</v>
      </c>
      <c r="AT152">
        <f>_xlfn.RANK.AVG(Table2[[#This Row],[6M Return vs Nifty Z-Score]],Table2[6M Return vs Nifty Z-Score])</f>
        <v>123</v>
      </c>
      <c r="AU152">
        <f>_xlfn.RANK.AVG(Table2[[#This Row],[Sharpe Ratio Z-Score]],Table2[Sharpe Ratio Z-Score])</f>
        <v>208</v>
      </c>
      <c r="AV152">
        <f>(Table2[[#This Row],[Rank 1Y]]+Table2[[#This Row],[Rank 6M]]+Table2[[#This Row],[Rank Sharpe]])/3</f>
        <v>187.33333333333334</v>
      </c>
    </row>
    <row r="153" spans="1:48" x14ac:dyDescent="0.3">
      <c r="A153" t="s">
        <v>530</v>
      </c>
      <c r="B153" t="s">
        <v>531</v>
      </c>
      <c r="C153" t="s">
        <v>2911</v>
      </c>
      <c r="D153" t="s">
        <v>129</v>
      </c>
      <c r="E153">
        <v>34609.414185324997</v>
      </c>
      <c r="F153">
        <v>734.65</v>
      </c>
      <c r="G153">
        <v>70.393583394447603</v>
      </c>
      <c r="H153">
        <f>(Table2[[#This Row],[1Y Return vs Nifty]]-AVERAGE(Table2[1Y Return vs Nifty]))/_xlfn.STDEV.P(Table2[1Y Return vs Nifty])</f>
        <v>0.29348225103064657</v>
      </c>
      <c r="I153">
        <v>-0.68507932387437998</v>
      </c>
      <c r="J153">
        <f>(Table2[[#This Row],[1M Return vs Nifty]]-AVERAGE(Table2[1M Return vs Nifty]))/_xlfn.STDEV.P(Table2[1M Return vs Nifty])</f>
        <v>-0.35416076542945446</v>
      </c>
      <c r="K153">
        <v>10.472488541186401</v>
      </c>
      <c r="L153">
        <f>(Table2[[#This Row],[6M Return vs Nifty]]-AVERAGE(Table2[6M Return vs Nifty]))/_xlfn.STDEV.P(Table2[6M Return vs Nifty])</f>
        <v>-0.13807878076865671</v>
      </c>
      <c r="M153">
        <v>1.52909643064571</v>
      </c>
      <c r="N153">
        <f>(Table2[[#This Row],[1W Return vs Nifty]]-AVERAGE(Table2[1W Return vs Nifty]))/_xlfn.STDEV.P(Table2[1W Return vs Nifty])</f>
        <v>-7.9818110684519591E-4</v>
      </c>
      <c r="O153">
        <v>711.93</v>
      </c>
      <c r="P153">
        <v>690.41323768590598</v>
      </c>
      <c r="Q153">
        <v>599.66256264307901</v>
      </c>
      <c r="R153">
        <v>36.841270988496802</v>
      </c>
      <c r="S153">
        <v>3.1913249898164242E-2</v>
      </c>
      <c r="T153">
        <v>6.4072876792404365E-2</v>
      </c>
      <c r="U153">
        <v>0.22510566069348892</v>
      </c>
      <c r="V153">
        <v>1.00637903975258</v>
      </c>
      <c r="W153">
        <v>729.9</v>
      </c>
      <c r="X153">
        <v>747.9</v>
      </c>
      <c r="Y153">
        <v>696.55</v>
      </c>
      <c r="Z153">
        <v>774.9</v>
      </c>
      <c r="AA153">
        <v>592</v>
      </c>
      <c r="AB153">
        <v>774.9</v>
      </c>
      <c r="AC153">
        <v>6.5077407864091441E-3</v>
      </c>
      <c r="AD153">
        <v>1.8035799360239579E-2</v>
      </c>
      <c r="AE153">
        <v>5.4698155193453557E-2</v>
      </c>
      <c r="AF153">
        <v>5.4787994282991859E-2</v>
      </c>
      <c r="AG153">
        <v>0.2409628378378379</v>
      </c>
      <c r="AH153">
        <v>5.4787994282991859E-2</v>
      </c>
      <c r="AI153">
        <v>5.4787994282991797</v>
      </c>
      <c r="AJ153">
        <v>99.092140921409197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0.05</v>
      </c>
      <c r="AM153" t="s">
        <v>2950</v>
      </c>
      <c r="AN153">
        <v>16.55</v>
      </c>
      <c r="AO153" t="s">
        <v>2950</v>
      </c>
      <c r="AP153">
        <v>0.25204291888257702</v>
      </c>
      <c r="AQ153">
        <f>(Table2[[#This Row],[Sharpe Ratio]]-AVERAGE(Table2[Sharpe Ratio]))/_xlfn.STDEV.P(Table2[Sharpe Ratio])</f>
        <v>2.2020757669270679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2.0025202906527584</v>
      </c>
      <c r="AS153">
        <f>_xlfn.RANK.AVG(Table2[[#This Row],[1Y Return vs Nifty Z-Score]],Table2[1Y Return vs Nifty Z-Score])</f>
        <v>199</v>
      </c>
      <c r="AT153">
        <f>_xlfn.RANK.AVG(Table2[[#This Row],[6M Return vs Nifty Z-Score]],Table2[6M Return vs Nifty Z-Score])</f>
        <v>354</v>
      </c>
      <c r="AU153">
        <f>_xlfn.RANK.AVG(Table2[[#This Row],[Sharpe Ratio Z-Score]],Table2[Sharpe Ratio Z-Score])</f>
        <v>10</v>
      </c>
      <c r="AV153">
        <f>(Table2[[#This Row],[Rank 1Y]]+Table2[[#This Row],[Rank 6M]]+Table2[[#This Row],[Rank Sharpe]])/3</f>
        <v>187.66666666666666</v>
      </c>
    </row>
    <row r="154" spans="1:48" x14ac:dyDescent="0.3">
      <c r="A154" t="s">
        <v>1520</v>
      </c>
      <c r="B154" t="s">
        <v>1521</v>
      </c>
      <c r="C154" t="s">
        <v>2922</v>
      </c>
      <c r="D154" t="s">
        <v>1157</v>
      </c>
      <c r="E154">
        <v>5500.5108497000001</v>
      </c>
      <c r="F154">
        <v>466.75</v>
      </c>
      <c r="G154">
        <v>68.043877636744597</v>
      </c>
      <c r="H154">
        <f>(Table2[[#This Row],[1Y Return vs Nifty]]-AVERAGE(Table2[1Y Return vs Nifty]))/_xlfn.STDEV.P(Table2[1Y Return vs Nifty])</f>
        <v>0.26539263321194684</v>
      </c>
      <c r="I154">
        <v>-2.8349967804685998</v>
      </c>
      <c r="J154">
        <f>(Table2[[#This Row],[1M Return vs Nifty]]-AVERAGE(Table2[1M Return vs Nifty]))/_xlfn.STDEV.P(Table2[1M Return vs Nifty])</f>
        <v>-0.5405313254350762</v>
      </c>
      <c r="K154">
        <v>22.013463536605599</v>
      </c>
      <c r="L154">
        <f>(Table2[[#This Row],[6M Return vs Nifty]]-AVERAGE(Table2[6M Return vs Nifty]))/_xlfn.STDEV.P(Table2[6M Return vs Nifty])</f>
        <v>0.21465352402489768</v>
      </c>
      <c r="M154">
        <v>-0.88593440850182603</v>
      </c>
      <c r="N154">
        <f>(Table2[[#This Row],[1W Return vs Nifty]]-AVERAGE(Table2[1W Return vs Nifty]))/_xlfn.STDEV.P(Table2[1W Return vs Nifty])</f>
        <v>-0.45791412841395712</v>
      </c>
      <c r="O154">
        <v>442.68</v>
      </c>
      <c r="P154">
        <v>441.572106723633</v>
      </c>
      <c r="Q154">
        <v>396.71252107950801</v>
      </c>
      <c r="R154">
        <v>44.893681338921901</v>
      </c>
      <c r="S154">
        <v>5.4373362248125057E-2</v>
      </c>
      <c r="T154">
        <v>5.7018758415655846E-2</v>
      </c>
      <c r="U154">
        <v>0.17654466445856221</v>
      </c>
      <c r="V154">
        <v>1.4437146457894601</v>
      </c>
      <c r="W154">
        <v>450.7</v>
      </c>
      <c r="X154">
        <v>470.5</v>
      </c>
      <c r="Y154">
        <v>435.9</v>
      </c>
      <c r="Z154">
        <v>470.5</v>
      </c>
      <c r="AA154">
        <v>346.45</v>
      </c>
      <c r="AB154">
        <v>470.5</v>
      </c>
      <c r="AC154">
        <v>3.5611271355668883E-2</v>
      </c>
      <c r="AD154">
        <v>8.0342795929297939E-3</v>
      </c>
      <c r="AE154">
        <v>7.0773113099334761E-2</v>
      </c>
      <c r="AF154">
        <v>8.0342795929297939E-3</v>
      </c>
      <c r="AG154">
        <v>0.34723625342762299</v>
      </c>
      <c r="AH154">
        <v>8.0342795929297939E-3</v>
      </c>
      <c r="AI154">
        <v>13.7546866630958</v>
      </c>
      <c r="AJ154">
        <v>114.203763194125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-0.08</v>
      </c>
      <c r="AM154" t="s">
        <v>2949</v>
      </c>
      <c r="AN154">
        <v>25.84</v>
      </c>
      <c r="AO154" t="s">
        <v>2950</v>
      </c>
      <c r="AP154">
        <v>0.15656277731558799</v>
      </c>
      <c r="AQ154">
        <f>(Table2[[#This Row],[Sharpe Ratio]]-AVERAGE(Table2[Sharpe Ratio]))/_xlfn.STDEV.P(Table2[Sharpe Ratio])</f>
        <v>1.1307956798294436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0.61239638321725498</v>
      </c>
      <c r="AS154">
        <f>_xlfn.RANK.AVG(Table2[[#This Row],[1Y Return vs Nifty Z-Score]],Table2[1Y Return vs Nifty Z-Score])</f>
        <v>207</v>
      </c>
      <c r="AT154">
        <f>_xlfn.RANK.AVG(Table2[[#This Row],[6M Return vs Nifty Z-Score]],Table2[6M Return vs Nifty Z-Score])</f>
        <v>255</v>
      </c>
      <c r="AU154">
        <f>_xlfn.RANK.AVG(Table2[[#This Row],[Sharpe Ratio Z-Score]],Table2[Sharpe Ratio Z-Score])</f>
        <v>107</v>
      </c>
      <c r="AV154">
        <f>(Table2[[#This Row],[Rank 1Y]]+Table2[[#This Row],[Rank 6M]]+Table2[[#This Row],[Rank Sharpe]])/3</f>
        <v>189.66666666666666</v>
      </c>
    </row>
    <row r="155" spans="1:48" x14ac:dyDescent="0.3">
      <c r="A155" t="s">
        <v>980</v>
      </c>
      <c r="B155" t="s">
        <v>981</v>
      </c>
      <c r="C155" t="s">
        <v>2910</v>
      </c>
      <c r="D155" t="s">
        <v>694</v>
      </c>
      <c r="E155">
        <v>12664.41838526</v>
      </c>
      <c r="F155">
        <v>899.1</v>
      </c>
      <c r="G155">
        <v>66.8930128421718</v>
      </c>
      <c r="H155">
        <f>(Table2[[#This Row],[1Y Return vs Nifty]]-AVERAGE(Table2[1Y Return vs Nifty]))/_xlfn.STDEV.P(Table2[1Y Return vs Nifty])</f>
        <v>0.2516345904720983</v>
      </c>
      <c r="I155">
        <v>14.9345279033779</v>
      </c>
      <c r="J155">
        <f>(Table2[[#This Row],[1M Return vs Nifty]]-AVERAGE(Table2[1M Return vs Nifty]))/_xlfn.STDEV.P(Table2[1M Return vs Nifty])</f>
        <v>0.99986096088480381</v>
      </c>
      <c r="K155">
        <v>13.7295393817377</v>
      </c>
      <c r="L155">
        <f>(Table2[[#This Row],[6M Return vs Nifty]]-AVERAGE(Table2[6M Return vs Nifty]))/_xlfn.STDEV.P(Table2[6M Return vs Nifty])</f>
        <v>-3.8531987688050648E-2</v>
      </c>
      <c r="M155">
        <v>15.6378389424441</v>
      </c>
      <c r="N155">
        <f>(Table2[[#This Row],[1W Return vs Nifty]]-AVERAGE(Table2[1W Return vs Nifty]))/_xlfn.STDEV.P(Table2[1W Return vs Nifty])</f>
        <v>2.6696982341146454</v>
      </c>
      <c r="O155">
        <v>760.18</v>
      </c>
      <c r="P155">
        <v>733.40302439322102</v>
      </c>
      <c r="Q155">
        <v>677.32850323048797</v>
      </c>
      <c r="R155">
        <v>39.012575882409102</v>
      </c>
      <c r="S155">
        <v>0.18274619169144168</v>
      </c>
      <c r="T155">
        <v>0.22592895051648854</v>
      </c>
      <c r="U155">
        <v>0.32742088323728114</v>
      </c>
      <c r="V155">
        <v>2.3356292609979898</v>
      </c>
      <c r="W155">
        <v>860.8</v>
      </c>
      <c r="X155">
        <v>930</v>
      </c>
      <c r="Y155">
        <v>715</v>
      </c>
      <c r="Z155">
        <v>930</v>
      </c>
      <c r="AA155">
        <v>611.54999999999995</v>
      </c>
      <c r="AB155">
        <v>930</v>
      </c>
      <c r="AC155">
        <v>4.4493494423791802E-2</v>
      </c>
      <c r="AD155">
        <v>3.4367701034367704E-2</v>
      </c>
      <c r="AE155">
        <v>0.25748251748251749</v>
      </c>
      <c r="AF155">
        <v>3.4367701034367704E-2</v>
      </c>
      <c r="AG155">
        <v>0.47019867549668892</v>
      </c>
      <c r="AH155">
        <v>3.4367701034367704E-2</v>
      </c>
      <c r="AI155">
        <v>3.4367701034367699</v>
      </c>
      <c r="AJ155">
        <v>111.55294117647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7.0000000000000007E-2</v>
      </c>
      <c r="AM155" t="s">
        <v>2950</v>
      </c>
      <c r="AN155">
        <v>41.76</v>
      </c>
      <c r="AO155" t="s">
        <v>2950</v>
      </c>
      <c r="AP155">
        <v>0.193109605196888</v>
      </c>
      <c r="AQ155">
        <f>(Table2[[#This Row],[Sharpe Ratio]]-AVERAGE(Table2[Sharpe Ratio]))/_xlfn.STDEV.P(Table2[Sharpe Ratio])</f>
        <v>1.5408483705070326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5.4235101682905293</v>
      </c>
      <c r="AS155">
        <f>_xlfn.RANK.AVG(Table2[[#This Row],[1Y Return vs Nifty Z-Score]],Table2[1Y Return vs Nifty Z-Score])</f>
        <v>212</v>
      </c>
      <c r="AT155">
        <f>_xlfn.RANK.AVG(Table2[[#This Row],[6M Return vs Nifty Z-Score]],Table2[6M Return vs Nifty Z-Score])</f>
        <v>318</v>
      </c>
      <c r="AU155">
        <f>_xlfn.RANK.AVG(Table2[[#This Row],[Sharpe Ratio Z-Score]],Table2[Sharpe Ratio Z-Score])</f>
        <v>45</v>
      </c>
      <c r="AV155">
        <f>(Table2[[#This Row],[Rank 1Y]]+Table2[[#This Row],[Rank 6M]]+Table2[[#This Row],[Rank Sharpe]])/3</f>
        <v>191.66666666666666</v>
      </c>
    </row>
    <row r="156" spans="1:48" x14ac:dyDescent="0.3">
      <c r="A156" t="s">
        <v>388</v>
      </c>
      <c r="B156" t="s">
        <v>389</v>
      </c>
      <c r="C156" t="s">
        <v>2906</v>
      </c>
      <c r="D156" t="s">
        <v>32</v>
      </c>
      <c r="E156">
        <v>57120.581462559901</v>
      </c>
      <c r="F156">
        <v>64.510000000000005</v>
      </c>
      <c r="G156">
        <v>99.753627715265694</v>
      </c>
      <c r="H156">
        <f>(Table2[[#This Row],[1Y Return vs Nifty]]-AVERAGE(Table2[1Y Return vs Nifty]))/_xlfn.STDEV.P(Table2[1Y Return vs Nifty])</f>
        <v>0.64446765480225632</v>
      </c>
      <c r="I156">
        <v>1.1413613859457801</v>
      </c>
      <c r="J156">
        <f>(Table2[[#This Row],[1M Return vs Nifty]]-AVERAGE(Table2[1M Return vs Nifty]))/_xlfn.STDEV.P(Table2[1M Return vs Nifty])</f>
        <v>-0.19583153429446795</v>
      </c>
      <c r="K156">
        <v>20.550750368783699</v>
      </c>
      <c r="L156">
        <f>(Table2[[#This Row],[6M Return vs Nifty]]-AVERAGE(Table2[6M Return vs Nifty]))/_xlfn.STDEV.P(Table2[6M Return vs Nifty])</f>
        <v>0.16994792617528037</v>
      </c>
      <c r="M156">
        <v>-0.88065772149484001</v>
      </c>
      <c r="N156">
        <f>(Table2[[#This Row],[1W Return vs Nifty]]-AVERAGE(Table2[1W Return vs Nifty]))/_xlfn.STDEV.P(Table2[1W Return vs Nifty])</f>
        <v>-0.45691535947869466</v>
      </c>
      <c r="O156">
        <v>64.709999999999994</v>
      </c>
      <c r="P156">
        <v>63.825677581532297</v>
      </c>
      <c r="Q156">
        <v>55.094449586009802</v>
      </c>
      <c r="R156">
        <v>67.721546962074498</v>
      </c>
      <c r="S156" s="1">
        <v>-3.0907124092101057E-3</v>
      </c>
      <c r="T156" s="1">
        <v>1.0721741537229157E-2</v>
      </c>
      <c r="U156" s="1">
        <v>0.1708983479232562</v>
      </c>
      <c r="V156">
        <v>0.83086092933566902</v>
      </c>
      <c r="W156">
        <v>64.2</v>
      </c>
      <c r="X156">
        <v>65.78</v>
      </c>
      <c r="Y156">
        <v>63.36</v>
      </c>
      <c r="Z156">
        <v>67.75</v>
      </c>
      <c r="AA156">
        <v>57.85</v>
      </c>
      <c r="AB156">
        <v>73</v>
      </c>
      <c r="AC156">
        <v>4.8286604361371666E-3</v>
      </c>
      <c r="AD156">
        <v>1.9686870252674016E-2</v>
      </c>
      <c r="AE156">
        <v>1.8150252525252597E-2</v>
      </c>
      <c r="AF156">
        <v>5.0224771353278408E-2</v>
      </c>
      <c r="AG156">
        <v>0.11512532411408816</v>
      </c>
      <c r="AH156">
        <v>0.13160750271275767</v>
      </c>
      <c r="AI156">
        <v>19.206324600837</v>
      </c>
      <c r="AJ156">
        <v>134.15607985480901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-0.06</v>
      </c>
      <c r="AM156" t="s">
        <v>2949</v>
      </c>
      <c r="AN156">
        <v>6.63</v>
      </c>
      <c r="AO156" t="s">
        <v>2950</v>
      </c>
      <c r="AP156">
        <v>0.118867250153251</v>
      </c>
      <c r="AQ156">
        <f>(Table2[[#This Row],[Sharpe Ratio]]-AVERAGE(Table2[Sharpe Ratio]))/_xlfn.STDEV.P(Table2[Sharpe Ratio])</f>
        <v>0.70785466865250879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0.86952335585688301</v>
      </c>
      <c r="AS156">
        <f>_xlfn.RANK.AVG(Table2[[#This Row],[1Y Return vs Nifty Z-Score]],Table2[1Y Return vs Nifty Z-Score])</f>
        <v>129</v>
      </c>
      <c r="AT156">
        <f>_xlfn.RANK.AVG(Table2[[#This Row],[6M Return vs Nifty Z-Score]],Table2[6M Return vs Nifty Z-Score])</f>
        <v>261</v>
      </c>
      <c r="AU156">
        <f>_xlfn.RANK.AVG(Table2[[#This Row],[Sharpe Ratio Z-Score]],Table2[Sharpe Ratio Z-Score])</f>
        <v>187</v>
      </c>
      <c r="AV156">
        <f>(Table2[[#This Row],[Rank 1Y]]+Table2[[#This Row],[Rank 6M]]+Table2[[#This Row],[Rank Sharpe]])/3</f>
        <v>192.33333333333334</v>
      </c>
    </row>
    <row r="157" spans="1:48" x14ac:dyDescent="0.3">
      <c r="A157" t="s">
        <v>679</v>
      </c>
      <c r="B157" t="s">
        <v>680</v>
      </c>
      <c r="C157" t="s">
        <v>2910</v>
      </c>
      <c r="D157" t="s">
        <v>480</v>
      </c>
      <c r="E157">
        <v>22148.814424460001</v>
      </c>
      <c r="F157">
        <v>1409.3</v>
      </c>
      <c r="G157">
        <v>95.059249728888602</v>
      </c>
      <c r="H157">
        <f>(Table2[[#This Row],[1Y Return vs Nifty]]-AVERAGE(Table2[1Y Return vs Nifty]))/_xlfn.STDEV.P(Table2[1Y Return vs Nifty])</f>
        <v>0.58834859261688932</v>
      </c>
      <c r="I157">
        <v>17.310489543579202</v>
      </c>
      <c r="J157">
        <f>(Table2[[#This Row],[1M Return vs Nifty]]-AVERAGE(Table2[1M Return vs Nifty]))/_xlfn.STDEV.P(Table2[1M Return vs Nifty])</f>
        <v>1.2058266830003244</v>
      </c>
      <c r="K157">
        <v>74.271214245663202</v>
      </c>
      <c r="L157">
        <f>(Table2[[#This Row],[6M Return vs Nifty]]-AVERAGE(Table2[6M Return vs Nifty]))/_xlfn.STDEV.P(Table2[6M Return vs Nifty])</f>
        <v>1.8118319996952157</v>
      </c>
      <c r="M157">
        <v>3.8846557531794299</v>
      </c>
      <c r="N157">
        <f>(Table2[[#This Row],[1W Return vs Nifty]]-AVERAGE(Table2[1W Return vs Nifty]))/_xlfn.STDEV.P(Table2[1W Return vs Nifty])</f>
        <v>0.4450610243756733</v>
      </c>
      <c r="O157">
        <v>1300.26</v>
      </c>
      <c r="P157">
        <v>1172.9749902947999</v>
      </c>
      <c r="Q157">
        <v>910.97545829338299</v>
      </c>
      <c r="R157">
        <v>72.059366161696005</v>
      </c>
      <c r="S157">
        <v>8.3860151046713627E-2</v>
      </c>
      <c r="T157">
        <v>0.20147489218487546</v>
      </c>
      <c r="U157">
        <v>0.54702301491214245</v>
      </c>
      <c r="V157">
        <v>1.4965308847055101</v>
      </c>
      <c r="W157">
        <v>1401</v>
      </c>
      <c r="X157">
        <v>1465.35</v>
      </c>
      <c r="Y157">
        <v>1339.05</v>
      </c>
      <c r="Z157">
        <v>1465.35</v>
      </c>
      <c r="AA157">
        <v>1000</v>
      </c>
      <c r="AB157">
        <v>1538.6</v>
      </c>
      <c r="AC157">
        <v>5.9243397573160994E-3</v>
      </c>
      <c r="AD157">
        <v>3.9771517774781717E-2</v>
      </c>
      <c r="AE157">
        <v>5.246256674508043E-2</v>
      </c>
      <c r="AF157">
        <v>3.9771517774781717E-2</v>
      </c>
      <c r="AG157">
        <v>0.4093</v>
      </c>
      <c r="AH157">
        <v>9.1747676151280766E-2</v>
      </c>
      <c r="AI157">
        <v>9.1747676151280704</v>
      </c>
      <c r="AJ157">
        <v>135.27545909849701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0.51</v>
      </c>
      <c r="AM157" t="s">
        <v>2950</v>
      </c>
      <c r="AN157">
        <v>30.21</v>
      </c>
      <c r="AO157" t="s">
        <v>2950</v>
      </c>
      <c r="AP157">
        <v>3.5433661961248003E-2</v>
      </c>
      <c r="AQ157">
        <f>(Table2[[#This Row],[Sharpe Ratio]]-AVERAGE(Table2[Sharpe Ratio]))/_xlfn.STDEV.P(Table2[Sharpe Ratio])</f>
        <v>-0.22826398553367733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3.8228043141544252</v>
      </c>
      <c r="AS157">
        <f>_xlfn.RANK.AVG(Table2[[#This Row],[1Y Return vs Nifty Z-Score]],Table2[1Y Return vs Nifty Z-Score])</f>
        <v>137</v>
      </c>
      <c r="AT157">
        <f>_xlfn.RANK.AVG(Table2[[#This Row],[6M Return vs Nifty Z-Score]],Table2[6M Return vs Nifty Z-Score])</f>
        <v>39</v>
      </c>
      <c r="AU157">
        <f>_xlfn.RANK.AVG(Table2[[#This Row],[Sharpe Ratio Z-Score]],Table2[Sharpe Ratio Z-Score])</f>
        <v>401</v>
      </c>
      <c r="AV157">
        <f>(Table2[[#This Row],[Rank 1Y]]+Table2[[#This Row],[Rank 6M]]+Table2[[#This Row],[Rank Sharpe]])/3</f>
        <v>192.33333333333334</v>
      </c>
    </row>
    <row r="158" spans="1:48" x14ac:dyDescent="0.3">
      <c r="A158" t="s">
        <v>207</v>
      </c>
      <c r="B158" t="s">
        <v>208</v>
      </c>
      <c r="C158" t="s">
        <v>2906</v>
      </c>
      <c r="D158" t="s">
        <v>32</v>
      </c>
      <c r="E158">
        <v>119465.92774955</v>
      </c>
      <c r="F158">
        <v>145.91</v>
      </c>
      <c r="G158">
        <v>81.313150282845697</v>
      </c>
      <c r="H158">
        <f>(Table2[[#This Row],[1Y Return vs Nifty]]-AVERAGE(Table2[1Y Return vs Nifty]))/_xlfn.STDEV.P(Table2[1Y Return vs Nifty])</f>
        <v>0.42402049380223356</v>
      </c>
      <c r="I158">
        <v>-0.61173752627277</v>
      </c>
      <c r="J158">
        <f>(Table2[[#This Row],[1M Return vs Nifty]]-AVERAGE(Table2[1M Return vs Nifty]))/_xlfn.STDEV.P(Table2[1M Return vs Nifty])</f>
        <v>-0.34780296231989494</v>
      </c>
      <c r="K158">
        <v>12.5117338651644</v>
      </c>
      <c r="L158">
        <f>(Table2[[#This Row],[6M Return vs Nifty]]-AVERAGE(Table2[6M Return vs Nifty]))/_xlfn.STDEV.P(Table2[6M Return vs Nifty])</f>
        <v>-7.5752356575575691E-2</v>
      </c>
      <c r="M158">
        <v>-0.62195377137010899</v>
      </c>
      <c r="N158">
        <f>(Table2[[#This Row],[1W Return vs Nifty]]-AVERAGE(Table2[1W Return vs Nifty]))/_xlfn.STDEV.P(Table2[1W Return vs Nifty])</f>
        <v>-0.4079479925546759</v>
      </c>
      <c r="O158">
        <v>147.80000000000001</v>
      </c>
      <c r="P158">
        <v>147.673891363401</v>
      </c>
      <c r="Q158">
        <v>129.50301525947299</v>
      </c>
      <c r="R158">
        <v>74.615947345333595</v>
      </c>
      <c r="S158" s="1">
        <v>-1.2787550744249088E-2</v>
      </c>
      <c r="T158" s="1">
        <v>-1.1944503846386456E-2</v>
      </c>
      <c r="U158" s="1">
        <v>0.12669191298483584</v>
      </c>
      <c r="V158">
        <v>0.71719227679539499</v>
      </c>
      <c r="W158">
        <v>144.75</v>
      </c>
      <c r="X158">
        <v>147.49</v>
      </c>
      <c r="Y158">
        <v>144.75</v>
      </c>
      <c r="Z158">
        <v>149.1</v>
      </c>
      <c r="AA158">
        <v>129.55000000000001</v>
      </c>
      <c r="AB158">
        <v>172.5</v>
      </c>
      <c r="AC158">
        <v>8.0138169257339964E-3</v>
      </c>
      <c r="AD158">
        <v>1.0828592968268103E-2</v>
      </c>
      <c r="AE158">
        <v>8.0138169257339964E-3</v>
      </c>
      <c r="AF158">
        <v>2.1862792132136155E-2</v>
      </c>
      <c r="AG158">
        <v>0.12628328830567326</v>
      </c>
      <c r="AH158">
        <v>0.18223562470015775</v>
      </c>
      <c r="AI158">
        <v>18.2235624700157</v>
      </c>
      <c r="AJ158">
        <v>114.573529411764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-0.14000000000000001</v>
      </c>
      <c r="AM158" t="s">
        <v>2949</v>
      </c>
      <c r="AN158">
        <v>5.71</v>
      </c>
      <c r="AO158" t="s">
        <v>2950</v>
      </c>
      <c r="AP158">
        <v>0.170454458292459</v>
      </c>
      <c r="AQ158">
        <f>(Table2[[#This Row],[Sharpe Ratio]]-AVERAGE(Table2[Sharpe Ratio]))/_xlfn.STDEV.P(Table2[Sharpe Ratio])</f>
        <v>1.2866593072036621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0.87917648955574901</v>
      </c>
      <c r="AS158">
        <f>_xlfn.RANK.AVG(Table2[[#This Row],[1Y Return vs Nifty Z-Score]],Table2[1Y Return vs Nifty Z-Score])</f>
        <v>169</v>
      </c>
      <c r="AT158">
        <f>_xlfn.RANK.AVG(Table2[[#This Row],[6M Return vs Nifty Z-Score]],Table2[6M Return vs Nifty Z-Score])</f>
        <v>333</v>
      </c>
      <c r="AU158">
        <f>_xlfn.RANK.AVG(Table2[[#This Row],[Sharpe Ratio Z-Score]],Table2[Sharpe Ratio Z-Score])</f>
        <v>85</v>
      </c>
      <c r="AV158">
        <f>(Table2[[#This Row],[Rank 1Y]]+Table2[[#This Row],[Rank 6M]]+Table2[[#This Row],[Rank Sharpe]])/3</f>
        <v>195.66666666666666</v>
      </c>
    </row>
    <row r="159" spans="1:48" x14ac:dyDescent="0.3">
      <c r="A159" t="s">
        <v>1002</v>
      </c>
      <c r="B159" t="s">
        <v>1003</v>
      </c>
      <c r="C159" t="s">
        <v>2905</v>
      </c>
      <c r="D159" t="s">
        <v>21</v>
      </c>
      <c r="E159">
        <v>11998.60232116</v>
      </c>
      <c r="F159">
        <v>2555.4</v>
      </c>
      <c r="G159">
        <v>156.06082569799599</v>
      </c>
      <c r="H159">
        <f>(Table2[[#This Row],[1Y Return vs Nifty]]-AVERAGE(Table2[1Y Return vs Nifty]))/_xlfn.STDEV.P(Table2[1Y Return vs Nifty])</f>
        <v>1.3175934990028173</v>
      </c>
      <c r="I159">
        <v>12.234804007695899</v>
      </c>
      <c r="J159">
        <f>(Table2[[#This Row],[1M Return vs Nifty]]-AVERAGE(Table2[1M Return vs Nifty]))/_xlfn.STDEV.P(Table2[1M Return vs Nifty])</f>
        <v>0.76582915991702405</v>
      </c>
      <c r="K159">
        <v>106.17586673445101</v>
      </c>
      <c r="L159">
        <f>(Table2[[#This Row],[6M Return vs Nifty]]-AVERAGE(Table2[6M Return vs Nifty]))/_xlfn.STDEV.P(Table2[6M Return vs Nifty])</f>
        <v>2.786949059603443</v>
      </c>
      <c r="M159">
        <v>4.1253242783223998</v>
      </c>
      <c r="N159">
        <f>(Table2[[#This Row],[1W Return vs Nifty]]-AVERAGE(Table2[1W Return vs Nifty]))/_xlfn.STDEV.P(Table2[1W Return vs Nifty])</f>
        <v>0.4906146541987057</v>
      </c>
      <c r="O159">
        <v>2396.59</v>
      </c>
      <c r="P159">
        <v>2144.4016712191301</v>
      </c>
      <c r="Q159">
        <v>1458.6864032654601</v>
      </c>
      <c r="R159">
        <v>57.060250421596201</v>
      </c>
      <c r="S159">
        <v>6.6264984832616225E-2</v>
      </c>
      <c r="T159">
        <v>0.19166107464708793</v>
      </c>
      <c r="U159">
        <v>0.75185015386405429</v>
      </c>
      <c r="V159">
        <v>1.3853396601808501</v>
      </c>
      <c r="W159">
        <v>2500</v>
      </c>
      <c r="X159">
        <v>2606.4499999999998</v>
      </c>
      <c r="Y159">
        <v>2500</v>
      </c>
      <c r="Z159">
        <v>2712</v>
      </c>
      <c r="AA159">
        <v>2169.9</v>
      </c>
      <c r="AB159">
        <v>2712</v>
      </c>
      <c r="AC159">
        <v>2.2159999999999958E-2</v>
      </c>
      <c r="AD159">
        <v>1.9977302966267318E-2</v>
      </c>
      <c r="AE159">
        <v>2.2159999999999958E-2</v>
      </c>
      <c r="AF159">
        <v>6.1281991077717812E-2</v>
      </c>
      <c r="AG159">
        <v>0.1776579565878611</v>
      </c>
      <c r="AH159">
        <v>6.1281991077717812E-2</v>
      </c>
      <c r="AI159">
        <v>6.1281991077717803</v>
      </c>
      <c r="AJ159">
        <v>245.97887896019401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0.39</v>
      </c>
      <c r="AM159" t="s">
        <v>2950</v>
      </c>
      <c r="AN159">
        <v>11.88</v>
      </c>
      <c r="AO159" t="s">
        <v>2950</v>
      </c>
      <c r="AP159">
        <v>0</v>
      </c>
      <c r="AQ159">
        <f>(Table2[[#This Row],[Sharpe Ratio]]-AVERAGE(Table2[Sharpe Ratio]))/_xlfn.STDEV.P(Table2[Sharpe Ratio])</f>
        <v>-0.62582703737939727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4.7351593353425931</v>
      </c>
      <c r="AS159">
        <f>_xlfn.RANK.AVG(Table2[[#This Row],[1Y Return vs Nifty Z-Score]],Table2[1Y Return vs Nifty Z-Score])</f>
        <v>59</v>
      </c>
      <c r="AT159">
        <f>_xlfn.RANK.AVG(Table2[[#This Row],[6M Return vs Nifty Z-Score]],Table2[6M Return vs Nifty Z-Score])</f>
        <v>11</v>
      </c>
      <c r="AU159">
        <f>_xlfn.RANK.AVG(Table2[[#This Row],[Sharpe Ratio Z-Score]],Table2[Sharpe Ratio Z-Score])</f>
        <v>520</v>
      </c>
      <c r="AV159">
        <f>(Table2[[#This Row],[Rank 1Y]]+Table2[[#This Row],[Rank 6M]]+Table2[[#This Row],[Rank Sharpe]])/3</f>
        <v>196.66666666666666</v>
      </c>
    </row>
    <row r="160" spans="1:48" x14ac:dyDescent="0.3">
      <c r="A160" t="s">
        <v>799</v>
      </c>
      <c r="B160" t="s">
        <v>800</v>
      </c>
      <c r="C160" t="s">
        <v>2909</v>
      </c>
      <c r="D160" t="s">
        <v>691</v>
      </c>
      <c r="E160">
        <v>17651.375109584998</v>
      </c>
      <c r="F160">
        <v>708.8</v>
      </c>
      <c r="G160">
        <v>57.6521042709958</v>
      </c>
      <c r="H160">
        <f>(Table2[[#This Row],[1Y Return vs Nifty]]-AVERAGE(Table2[1Y Return vs Nifty]))/_xlfn.STDEV.P(Table2[1Y Return vs Nifty])</f>
        <v>0.14116391166011336</v>
      </c>
      <c r="I160">
        <v>-7.6410835497784397</v>
      </c>
      <c r="J160">
        <f>(Table2[[#This Row],[1M Return vs Nifty]]-AVERAGE(Table2[1M Return vs Nifty]))/_xlfn.STDEV.P(Table2[1M Return vs Nifty])</f>
        <v>-0.95715805679378796</v>
      </c>
      <c r="K160">
        <v>35.697824982328001</v>
      </c>
      <c r="L160">
        <f>(Table2[[#This Row],[6M Return vs Nifty]]-AVERAGE(Table2[6M Return vs Nifty]))/_xlfn.STDEV.P(Table2[6M Return vs Nifty])</f>
        <v>0.63289516775894972</v>
      </c>
      <c r="M160">
        <v>1.26042831743268</v>
      </c>
      <c r="N160">
        <f>(Table2[[#This Row],[1W Return vs Nifty]]-AVERAGE(Table2[1W Return vs Nifty]))/_xlfn.STDEV.P(Table2[1W Return vs Nifty])</f>
        <v>-5.1651560323294154E-2</v>
      </c>
      <c r="O160">
        <v>688.22</v>
      </c>
      <c r="P160">
        <v>684.47638156225696</v>
      </c>
      <c r="Q160">
        <v>606.94407642103295</v>
      </c>
      <c r="R160">
        <v>65.266178188545098</v>
      </c>
      <c r="S160">
        <v>2.9903228618755495E-2</v>
      </c>
      <c r="T160">
        <v>3.553609604794028E-2</v>
      </c>
      <c r="U160">
        <v>0.16781764174976521</v>
      </c>
      <c r="V160">
        <v>1.2101996950360601</v>
      </c>
      <c r="W160">
        <v>695</v>
      </c>
      <c r="X160">
        <v>734</v>
      </c>
      <c r="Y160">
        <v>683.45</v>
      </c>
      <c r="Z160">
        <v>734</v>
      </c>
      <c r="AA160">
        <v>575.5</v>
      </c>
      <c r="AB160">
        <v>748.5</v>
      </c>
      <c r="AC160">
        <v>1.9856115107913519E-2</v>
      </c>
      <c r="AD160">
        <v>3.5553047404063287E-2</v>
      </c>
      <c r="AE160">
        <v>3.7091228326870951E-2</v>
      </c>
      <c r="AF160">
        <v>3.5553047404063287E-2</v>
      </c>
      <c r="AG160">
        <v>0.23162467419635102</v>
      </c>
      <c r="AH160">
        <v>5.6010158013544142E-2</v>
      </c>
      <c r="AI160">
        <v>16.527934537246001</v>
      </c>
      <c r="AJ160">
        <v>94.298245614034997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-0.02</v>
      </c>
      <c r="AM160" t="s">
        <v>2949</v>
      </c>
      <c r="AN160">
        <v>13.52</v>
      </c>
      <c r="AO160" t="s">
        <v>2950</v>
      </c>
      <c r="AP160">
        <v>0.11578071125000799</v>
      </c>
      <c r="AQ160">
        <f>(Table2[[#This Row],[Sharpe Ratio]]-AVERAGE(Table2[Sharpe Ratio]))/_xlfn.STDEV.P(Table2[Sharpe Ratio])</f>
        <v>0.67322393171778716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0.43847339401976809</v>
      </c>
      <c r="AS160">
        <f>_xlfn.RANK.AVG(Table2[[#This Row],[1Y Return vs Nifty Z-Score]],Table2[1Y Return vs Nifty Z-Score])</f>
        <v>239</v>
      </c>
      <c r="AT160">
        <f>_xlfn.RANK.AVG(Table2[[#This Row],[6M Return vs Nifty Z-Score]],Table2[6M Return vs Nifty Z-Score])</f>
        <v>161</v>
      </c>
      <c r="AU160">
        <f>_xlfn.RANK.AVG(Table2[[#This Row],[Sharpe Ratio Z-Score]],Table2[Sharpe Ratio Z-Score])</f>
        <v>192</v>
      </c>
      <c r="AV160">
        <f>(Table2[[#This Row],[Rank 1Y]]+Table2[[#This Row],[Rank 6M]]+Table2[[#This Row],[Rank Sharpe]])/3</f>
        <v>197.33333333333334</v>
      </c>
    </row>
    <row r="161" spans="1:48" x14ac:dyDescent="0.3">
      <c r="A161" t="s">
        <v>157</v>
      </c>
      <c r="B161" t="s">
        <v>158</v>
      </c>
      <c r="C161" t="s">
        <v>2916</v>
      </c>
      <c r="D161" t="s">
        <v>159</v>
      </c>
      <c r="E161">
        <v>158893.58123228999</v>
      </c>
      <c r="F161">
        <v>197.05</v>
      </c>
      <c r="G161">
        <v>137.75450770137101</v>
      </c>
      <c r="H161">
        <f>(Table2[[#This Row],[1Y Return vs Nifty]]-AVERAGE(Table2[1Y Return vs Nifty]))/_xlfn.STDEV.P(Table2[1Y Return vs Nifty])</f>
        <v>1.0987501504230945</v>
      </c>
      <c r="I161">
        <v>-3.4185941800239901</v>
      </c>
      <c r="J161">
        <f>(Table2[[#This Row],[1M Return vs Nifty]]-AVERAGE(Table2[1M Return vs Nifty]))/_xlfn.STDEV.P(Table2[1M Return vs Nifty])</f>
        <v>-0.59112181384632101</v>
      </c>
      <c r="K161">
        <v>44.163920334405603</v>
      </c>
      <c r="L161">
        <f>(Table2[[#This Row],[6M Return vs Nifty]]-AVERAGE(Table2[6M Return vs Nifty]))/_xlfn.STDEV.P(Table2[6M Return vs Nifty])</f>
        <v>0.89164846436739298</v>
      </c>
      <c r="M161">
        <v>6.0236163792655901</v>
      </c>
      <c r="N161">
        <f>(Table2[[#This Row],[1W Return vs Nifty]]-AVERAGE(Table2[1W Return vs Nifty]))/_xlfn.STDEV.P(Table2[1W Return vs Nifty])</f>
        <v>0.84992252634768051</v>
      </c>
      <c r="O161">
        <v>187.49</v>
      </c>
      <c r="P161">
        <v>183.60591599703699</v>
      </c>
      <c r="Q161">
        <v>149.270612272732</v>
      </c>
      <c r="R161">
        <v>33.146534465197703</v>
      </c>
      <c r="S161">
        <v>5.0989386100592116E-2</v>
      </c>
      <c r="T161">
        <v>7.3222499013484876E-2</v>
      </c>
      <c r="U161">
        <v>0.32008569536762144</v>
      </c>
      <c r="V161">
        <v>1.1208867378143299</v>
      </c>
      <c r="W161">
        <v>193.05</v>
      </c>
      <c r="X161">
        <v>199.95</v>
      </c>
      <c r="Y161">
        <v>184.8</v>
      </c>
      <c r="Z161">
        <v>201.8</v>
      </c>
      <c r="AA161">
        <v>146.30000000000001</v>
      </c>
      <c r="AB161">
        <v>201.8</v>
      </c>
      <c r="AC161">
        <v>2.072002072002066E-2</v>
      </c>
      <c r="AD161">
        <v>1.4717076884039448E-2</v>
      </c>
      <c r="AE161">
        <v>6.6287878787878673E-2</v>
      </c>
      <c r="AF161">
        <v>2.4105556965237307E-2</v>
      </c>
      <c r="AG161">
        <v>0.34688995215310992</v>
      </c>
      <c r="AH161">
        <v>2.4105556965237307E-2</v>
      </c>
      <c r="AI161">
        <v>5.1509769094138402</v>
      </c>
      <c r="AJ161">
        <v>171.605789110958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0.05</v>
      </c>
      <c r="AM161" t="s">
        <v>2950</v>
      </c>
      <c r="AN161">
        <v>12.76</v>
      </c>
      <c r="AO161" t="s">
        <v>2950</v>
      </c>
      <c r="AP161">
        <v>3.5817567709640001E-2</v>
      </c>
      <c r="AQ161">
        <f>(Table2[[#This Row],[Sharpe Ratio]]-AVERAGE(Table2[Sharpe Ratio]))/_xlfn.STDEV.P(Table2[Sharpe Ratio])</f>
        <v>-0.22395659158950193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2.0252427357023453</v>
      </c>
      <c r="AS161">
        <f>_xlfn.RANK.AVG(Table2[[#This Row],[1Y Return vs Nifty Z-Score]],Table2[1Y Return vs Nifty Z-Score])</f>
        <v>81</v>
      </c>
      <c r="AT161">
        <f>_xlfn.RANK.AVG(Table2[[#This Row],[6M Return vs Nifty Z-Score]],Table2[6M Return vs Nifty Z-Score])</f>
        <v>112</v>
      </c>
      <c r="AU161">
        <f>_xlfn.RANK.AVG(Table2[[#This Row],[Sharpe Ratio Z-Score]],Table2[Sharpe Ratio Z-Score])</f>
        <v>400</v>
      </c>
      <c r="AV161">
        <f>(Table2[[#This Row],[Rank 1Y]]+Table2[[#This Row],[Rank 6M]]+Table2[[#This Row],[Rank Sharpe]])/3</f>
        <v>197.66666666666666</v>
      </c>
    </row>
    <row r="162" spans="1:48" x14ac:dyDescent="0.3">
      <c r="A162" t="s">
        <v>297</v>
      </c>
      <c r="B162" t="s">
        <v>298</v>
      </c>
      <c r="C162" t="s">
        <v>2911</v>
      </c>
      <c r="D162" t="s">
        <v>299</v>
      </c>
      <c r="E162">
        <v>78510.930721500001</v>
      </c>
      <c r="F162">
        <v>269.7</v>
      </c>
      <c r="G162">
        <v>128.01738904303201</v>
      </c>
      <c r="H162">
        <f>(Table2[[#This Row],[1Y Return vs Nifty]]-AVERAGE(Table2[1Y Return vs Nifty]))/_xlfn.STDEV.P(Table2[1Y Return vs Nifty])</f>
        <v>0.98234751538191001</v>
      </c>
      <c r="I162">
        <v>-6.9166832510946996</v>
      </c>
      <c r="J162">
        <f>(Table2[[#This Row],[1M Return vs Nifty]]-AVERAGE(Table2[1M Return vs Nifty]))/_xlfn.STDEV.P(Table2[1M Return vs Nifty])</f>
        <v>-0.8943617438842687</v>
      </c>
      <c r="K162">
        <v>28.704746451734401</v>
      </c>
      <c r="L162">
        <f>(Table2[[#This Row],[6M Return vs Nifty]]-AVERAGE(Table2[6M Return vs Nifty]))/_xlfn.STDEV.P(Table2[6M Return vs Nifty])</f>
        <v>0.41916238446484583</v>
      </c>
      <c r="M162">
        <v>2.8647373344748401</v>
      </c>
      <c r="N162">
        <f>(Table2[[#This Row],[1W Return vs Nifty]]-AVERAGE(Table2[1W Return vs Nifty]))/_xlfn.STDEV.P(Table2[1W Return vs Nifty])</f>
        <v>0.25201132638229767</v>
      </c>
      <c r="O162">
        <v>262.10000000000002</v>
      </c>
      <c r="P162">
        <v>254.383253390281</v>
      </c>
      <c r="Q162">
        <v>212.73965747279701</v>
      </c>
      <c r="R162">
        <v>51.4910556366872</v>
      </c>
      <c r="S162">
        <v>2.8996566196108242E-2</v>
      </c>
      <c r="T162">
        <v>6.0211300883944885E-2</v>
      </c>
      <c r="U162">
        <v>0.26774670601548034</v>
      </c>
      <c r="V162">
        <v>0.60705868865929802</v>
      </c>
      <c r="W162">
        <v>268.05</v>
      </c>
      <c r="X162">
        <v>275.2</v>
      </c>
      <c r="Y162">
        <v>259.25</v>
      </c>
      <c r="Z162">
        <v>275.60000000000002</v>
      </c>
      <c r="AA162">
        <v>211.15</v>
      </c>
      <c r="AB162">
        <v>275.60000000000002</v>
      </c>
      <c r="AC162">
        <v>6.155567991046329E-3</v>
      </c>
      <c r="AD162">
        <v>2.0393029291805753E-2</v>
      </c>
      <c r="AE162">
        <v>4.0308582449373187E-2</v>
      </c>
      <c r="AF162">
        <v>2.1876158694846159E-2</v>
      </c>
      <c r="AG162">
        <v>0.27729102533743766</v>
      </c>
      <c r="AH162">
        <v>2.1876158694846159E-2</v>
      </c>
      <c r="AI162">
        <v>6.1735261401557304</v>
      </c>
      <c r="AJ162">
        <v>159.826589595375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0.09</v>
      </c>
      <c r="AM162" t="s">
        <v>2950</v>
      </c>
      <c r="AN162">
        <v>13.65</v>
      </c>
      <c r="AO162" t="s">
        <v>2950</v>
      </c>
      <c r="AP162">
        <v>7.5834484208290004E-2</v>
      </c>
      <c r="AQ162">
        <f>(Table2[[#This Row],[Sharpe Ratio]]-AVERAGE(Table2[Sharpe Ratio]))/_xlfn.STDEV.P(Table2[Sharpe Ratio])</f>
        <v>0.22503023528878613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0.98418971763357099</v>
      </c>
      <c r="AS162">
        <f>_xlfn.RANK.AVG(Table2[[#This Row],[1Y Return vs Nifty Z-Score]],Table2[1Y Return vs Nifty Z-Score])</f>
        <v>90</v>
      </c>
      <c r="AT162">
        <f>_xlfn.RANK.AVG(Table2[[#This Row],[6M Return vs Nifty Z-Score]],Table2[6M Return vs Nifty Z-Score])</f>
        <v>215</v>
      </c>
      <c r="AU162">
        <f>_xlfn.RANK.AVG(Table2[[#This Row],[Sharpe Ratio Z-Score]],Table2[Sharpe Ratio Z-Score])</f>
        <v>288</v>
      </c>
      <c r="AV162">
        <f>(Table2[[#This Row],[Rank 1Y]]+Table2[[#This Row],[Rank 6M]]+Table2[[#This Row],[Rank Sharpe]])/3</f>
        <v>197.66666666666666</v>
      </c>
    </row>
    <row r="163" spans="1:48" x14ac:dyDescent="0.3">
      <c r="A163" t="s">
        <v>896</v>
      </c>
      <c r="B163" t="s">
        <v>897</v>
      </c>
      <c r="C163" t="s">
        <v>621</v>
      </c>
      <c r="D163" t="s">
        <v>485</v>
      </c>
      <c r="E163">
        <v>14817.343354995</v>
      </c>
      <c r="F163">
        <v>2527.9</v>
      </c>
      <c r="G163">
        <v>21.5853749684827</v>
      </c>
      <c r="H163">
        <f>(Table2[[#This Row],[1Y Return vs Nifty]]-AVERAGE(Table2[1Y Return vs Nifty]))/_xlfn.STDEV.P(Table2[1Y Return vs Nifty])</f>
        <v>-0.28999672994654679</v>
      </c>
      <c r="I163">
        <v>3.3852320787163501</v>
      </c>
      <c r="J163">
        <f>(Table2[[#This Row],[1M Return vs Nifty]]-AVERAGE(Table2[1M Return vs Nifty]))/_xlfn.STDEV.P(Table2[1M Return vs Nifty])</f>
        <v>-1.3164210238731891E-3</v>
      </c>
      <c r="K163">
        <v>36.931186680221501</v>
      </c>
      <c r="L163">
        <f>(Table2[[#This Row],[6M Return vs Nifty]]-AVERAGE(Table2[6M Return vs Nifty]))/_xlfn.STDEV.P(Table2[6M Return vs Nifty])</f>
        <v>0.67059098761080294</v>
      </c>
      <c r="M163">
        <v>-4.7190077712656997</v>
      </c>
      <c r="N163">
        <f>(Table2[[#This Row],[1W Return vs Nifty]]-AVERAGE(Table2[1W Return vs Nifty]))/_xlfn.STDEV.P(Table2[1W Return vs Nifty])</f>
        <v>-1.1834365246148881</v>
      </c>
      <c r="O163">
        <v>2379.0700000000002</v>
      </c>
      <c r="P163">
        <v>2221.5921287128699</v>
      </c>
      <c r="Q163">
        <v>1922.16464973699</v>
      </c>
      <c r="R163">
        <v>57.6484974439906</v>
      </c>
      <c r="S163">
        <v>6.2558058400971728E-2</v>
      </c>
      <c r="T163">
        <v>0.13787763619085047</v>
      </c>
      <c r="U163">
        <v>0.31513187506902329</v>
      </c>
      <c r="V163">
        <v>1.4791358903515099</v>
      </c>
      <c r="W163">
        <v>2406.25</v>
      </c>
      <c r="X163">
        <v>2695</v>
      </c>
      <c r="Y163">
        <v>2400.0500000000002</v>
      </c>
      <c r="Z163">
        <v>2695</v>
      </c>
      <c r="AA163">
        <v>1889.85</v>
      </c>
      <c r="AB163">
        <v>2695</v>
      </c>
      <c r="AC163">
        <v>5.0555844155844243E-2</v>
      </c>
      <c r="AD163">
        <v>6.6102298350409372E-2</v>
      </c>
      <c r="AE163">
        <v>5.3269723547425984E-2</v>
      </c>
      <c r="AF163">
        <v>6.6102298350409372E-2</v>
      </c>
      <c r="AG163">
        <v>0.33761938778209921</v>
      </c>
      <c r="AH163">
        <v>6.6102298350409372E-2</v>
      </c>
      <c r="AI163">
        <v>6.6102298350409301</v>
      </c>
      <c r="AJ163">
        <v>69.9314331809626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0.27</v>
      </c>
      <c r="AM163" t="s">
        <v>2950</v>
      </c>
      <c r="AN163">
        <v>17.399999999999999</v>
      </c>
      <c r="AO163" t="s">
        <v>2950</v>
      </c>
      <c r="AP163">
        <v>0.18760517514667599</v>
      </c>
      <c r="AQ163">
        <f>(Table2[[#This Row],[Sharpe Ratio]]-AVERAGE(Table2[Sharpe Ratio]))/_xlfn.STDEV.P(Table2[Sharpe Ratio])</f>
        <v>1.4790890747326677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0.67493038675816264</v>
      </c>
      <c r="AS163">
        <f>_xlfn.RANK.AVG(Table2[[#This Row],[1Y Return vs Nifty Z-Score]],Table2[1Y Return vs Nifty Z-Score])</f>
        <v>385</v>
      </c>
      <c r="AT163">
        <f>_xlfn.RANK.AVG(Table2[[#This Row],[6M Return vs Nifty Z-Score]],Table2[6M Return vs Nifty Z-Score])</f>
        <v>153</v>
      </c>
      <c r="AU163">
        <f>_xlfn.RANK.AVG(Table2[[#This Row],[Sharpe Ratio Z-Score]],Table2[Sharpe Ratio Z-Score])</f>
        <v>55</v>
      </c>
      <c r="AV163">
        <f>(Table2[[#This Row],[Rank 1Y]]+Table2[[#This Row],[Rank 6M]]+Table2[[#This Row],[Rank Sharpe]])/3</f>
        <v>197.66666666666666</v>
      </c>
    </row>
    <row r="164" spans="1:48" x14ac:dyDescent="0.3">
      <c r="A164" t="s">
        <v>751</v>
      </c>
      <c r="B164" t="s">
        <v>752</v>
      </c>
      <c r="C164" t="s">
        <v>2920</v>
      </c>
      <c r="D164" t="s">
        <v>165</v>
      </c>
      <c r="E164">
        <v>19174.239950800002</v>
      </c>
      <c r="F164">
        <v>5196.8999999999996</v>
      </c>
      <c r="G164">
        <v>74.894947378510096</v>
      </c>
      <c r="H164">
        <f>(Table2[[#This Row],[1Y Return vs Nifty]]-AVERAGE(Table2[1Y Return vs Nifty]))/_xlfn.STDEV.P(Table2[1Y Return vs Nifty])</f>
        <v>0.34729392236892515</v>
      </c>
      <c r="I164">
        <v>9.4800636322531506</v>
      </c>
      <c r="J164">
        <f>(Table2[[#This Row],[1M Return vs Nifty]]-AVERAGE(Table2[1M Return vs Nifty]))/_xlfn.STDEV.P(Table2[1M Return vs Nifty])</f>
        <v>0.52702812833943713</v>
      </c>
      <c r="K164">
        <v>60.648230051615897</v>
      </c>
      <c r="L164">
        <f>(Table2[[#This Row],[6M Return vs Nifty]]-AVERAGE(Table2[6M Return vs Nifty]))/_xlfn.STDEV.P(Table2[6M Return vs Nifty])</f>
        <v>1.3954662580798185</v>
      </c>
      <c r="M164">
        <v>6.3243104548745501</v>
      </c>
      <c r="N164">
        <f>(Table2[[#This Row],[1W Return vs Nifty]]-AVERAGE(Table2[1W Return vs Nifty]))/_xlfn.STDEV.P(Table2[1W Return vs Nifty])</f>
        <v>0.90683776527280513</v>
      </c>
      <c r="O164">
        <v>4682.29</v>
      </c>
      <c r="P164">
        <v>4301.0883608026897</v>
      </c>
      <c r="Q164">
        <v>3490.7284020433599</v>
      </c>
      <c r="R164">
        <v>55.8777834010221</v>
      </c>
      <c r="S164">
        <v>0.10990562310322516</v>
      </c>
      <c r="T164">
        <v>0.208275572146146</v>
      </c>
      <c r="U164">
        <v>0.48877237110681593</v>
      </c>
      <c r="V164">
        <v>1.3907557231513501</v>
      </c>
      <c r="W164">
        <v>5060</v>
      </c>
      <c r="X164">
        <v>5315</v>
      </c>
      <c r="Y164">
        <v>4875.05</v>
      </c>
      <c r="Z164">
        <v>5315</v>
      </c>
      <c r="AA164">
        <v>3742.95</v>
      </c>
      <c r="AB164">
        <v>5315</v>
      </c>
      <c r="AC164">
        <v>2.705533596837939E-2</v>
      </c>
      <c r="AD164">
        <v>2.2725086109026682E-2</v>
      </c>
      <c r="AE164">
        <v>6.6019835693992723E-2</v>
      </c>
      <c r="AF164">
        <v>2.2725086109026682E-2</v>
      </c>
      <c r="AG164">
        <v>0.38845028653869274</v>
      </c>
      <c r="AH164">
        <v>2.2725086109026682E-2</v>
      </c>
      <c r="AI164">
        <v>2.2725086109026602</v>
      </c>
      <c r="AJ164">
        <v>113.864197530864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0.36</v>
      </c>
      <c r="AM164" t="s">
        <v>2950</v>
      </c>
      <c r="AN164">
        <v>32.76</v>
      </c>
      <c r="AO164" t="s">
        <v>2950</v>
      </c>
      <c r="AP164">
        <v>5.7017430012523997E-2</v>
      </c>
      <c r="AQ164">
        <f>(Table2[[#This Row],[Sharpe Ratio]]-AVERAGE(Table2[Sharpe Ratio]))/_xlfn.STDEV.P(Table2[Sharpe Ratio])</f>
        <v>1.3904286720540608E-2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3.1905303607815263</v>
      </c>
      <c r="AS164">
        <f>_xlfn.RANK.AVG(Table2[[#This Row],[1Y Return vs Nifty Z-Score]],Table2[1Y Return vs Nifty Z-Score])</f>
        <v>182</v>
      </c>
      <c r="AT164">
        <f>_xlfn.RANK.AVG(Table2[[#This Row],[6M Return vs Nifty Z-Score]],Table2[6M Return vs Nifty Z-Score])</f>
        <v>69</v>
      </c>
      <c r="AU164">
        <f>_xlfn.RANK.AVG(Table2[[#This Row],[Sharpe Ratio Z-Score]],Table2[Sharpe Ratio Z-Score])</f>
        <v>346</v>
      </c>
      <c r="AV164">
        <f>(Table2[[#This Row],[Rank 1Y]]+Table2[[#This Row],[Rank 6M]]+Table2[[#This Row],[Rank Sharpe]])/3</f>
        <v>199</v>
      </c>
    </row>
    <row r="165" spans="1:48" x14ac:dyDescent="0.3">
      <c r="A165" t="s">
        <v>1098</v>
      </c>
      <c r="B165" t="s">
        <v>1099</v>
      </c>
      <c r="C165" t="s">
        <v>2914</v>
      </c>
      <c r="D165" t="s">
        <v>238</v>
      </c>
      <c r="E165">
        <v>10005.607286959999</v>
      </c>
      <c r="F165">
        <v>1628.05</v>
      </c>
      <c r="G165">
        <v>42.145245612524803</v>
      </c>
      <c r="H165">
        <f>(Table2[[#This Row],[1Y Return vs Nifty]]-AVERAGE(Table2[1Y Return vs Nifty]))/_xlfn.STDEV.P(Table2[1Y Return vs Nifty])</f>
        <v>-4.4213228374158538E-2</v>
      </c>
      <c r="I165">
        <v>0.49590065127899602</v>
      </c>
      <c r="J165">
        <f>(Table2[[#This Row],[1M Return vs Nifty]]-AVERAGE(Table2[1M Return vs Nifty]))/_xlfn.STDEV.P(Table2[1M Return vs Nifty])</f>
        <v>-0.25178478878455107</v>
      </c>
      <c r="K165">
        <v>40.9921641340664</v>
      </c>
      <c r="L165">
        <f>(Table2[[#This Row],[6M Return vs Nifty]]-AVERAGE(Table2[6M Return vs Nifty]))/_xlfn.STDEV.P(Table2[6M Return vs Nifty])</f>
        <v>0.79470857192044142</v>
      </c>
      <c r="M165">
        <v>-2.09309158900373</v>
      </c>
      <c r="N165">
        <f>(Table2[[#This Row],[1W Return vs Nifty]]-AVERAGE(Table2[1W Return vs Nifty]))/_xlfn.STDEV.P(Table2[1W Return vs Nifty])</f>
        <v>-0.68640429473766751</v>
      </c>
      <c r="O165">
        <v>1593.2</v>
      </c>
      <c r="P165">
        <v>1510.0246480652199</v>
      </c>
      <c r="Q165">
        <v>1240.1311077268001</v>
      </c>
      <c r="R165">
        <v>45.726685084924902</v>
      </c>
      <c r="S165">
        <v>2.1874215415515819E-2</v>
      </c>
      <c r="T165">
        <v>7.8161208882255417E-2</v>
      </c>
      <c r="U165">
        <v>0.31280474286647597</v>
      </c>
      <c r="V165">
        <v>0.926447120528471</v>
      </c>
      <c r="W165">
        <v>1611.95</v>
      </c>
      <c r="X165">
        <v>1664</v>
      </c>
      <c r="Y165">
        <v>1611.95</v>
      </c>
      <c r="Z165">
        <v>1707.25</v>
      </c>
      <c r="AA165">
        <v>1270</v>
      </c>
      <c r="AB165">
        <v>1731.95</v>
      </c>
      <c r="AC165">
        <v>9.9879028505847067E-3</v>
      </c>
      <c r="AD165">
        <v>2.2081631399527124E-2</v>
      </c>
      <c r="AE165">
        <v>9.9879028505847067E-3</v>
      </c>
      <c r="AF165">
        <v>4.8647154571419771E-2</v>
      </c>
      <c r="AG165">
        <v>0.28192913385826768</v>
      </c>
      <c r="AH165">
        <v>6.3818678787506578E-2</v>
      </c>
      <c r="AI165">
        <v>6.3818678787506498</v>
      </c>
      <c r="AJ165">
        <v>93.424022810977704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0.19</v>
      </c>
      <c r="AM165" t="s">
        <v>2950</v>
      </c>
      <c r="AN165">
        <v>17.600000000000001</v>
      </c>
      <c r="AO165" t="s">
        <v>2950</v>
      </c>
      <c r="AP165">
        <v>0.124128339947633</v>
      </c>
      <c r="AQ165">
        <f>(Table2[[#This Row],[Sharpe Ratio]]-AVERAGE(Table2[Sharpe Ratio]))/_xlfn.STDEV.P(Table2[Sharpe Ratio])</f>
        <v>0.76688370485476109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0.57918996487882535</v>
      </c>
      <c r="AS165">
        <f>_xlfn.RANK.AVG(Table2[[#This Row],[1Y Return vs Nifty Z-Score]],Table2[1Y Return vs Nifty Z-Score])</f>
        <v>295</v>
      </c>
      <c r="AT165">
        <f>_xlfn.RANK.AVG(Table2[[#This Row],[6M Return vs Nifty Z-Score]],Table2[6M Return vs Nifty Z-Score])</f>
        <v>132</v>
      </c>
      <c r="AU165">
        <f>_xlfn.RANK.AVG(Table2[[#This Row],[Sharpe Ratio Z-Score]],Table2[Sharpe Ratio Z-Score])</f>
        <v>172</v>
      </c>
      <c r="AV165">
        <f>(Table2[[#This Row],[Rank 1Y]]+Table2[[#This Row],[Rank 6M]]+Table2[[#This Row],[Rank Sharpe]])/3</f>
        <v>199.66666666666666</v>
      </c>
    </row>
    <row r="166" spans="1:48" x14ac:dyDescent="0.3">
      <c r="A166" t="s">
        <v>69</v>
      </c>
      <c r="B166" t="s">
        <v>162</v>
      </c>
      <c r="C166" t="s">
        <v>2910</v>
      </c>
      <c r="D166" t="s">
        <v>52</v>
      </c>
      <c r="E166">
        <v>151860.11489632499</v>
      </c>
      <c r="F166">
        <v>645.5</v>
      </c>
      <c r="G166">
        <v>82.328377147218504</v>
      </c>
      <c r="H166">
        <f>(Table2[[#This Row],[1Y Return vs Nifty]]-AVERAGE(Table2[1Y Return vs Nifty]))/_xlfn.STDEV.P(Table2[1Y Return vs Nifty])</f>
        <v>0.43615704942245154</v>
      </c>
      <c r="I166">
        <v>-1.7803408601958</v>
      </c>
      <c r="J166">
        <f>(Table2[[#This Row],[1M Return vs Nifty]]-AVERAGE(Table2[1M Return vs Nifty]))/_xlfn.STDEV.P(Table2[1M Return vs Nifty])</f>
        <v>-0.44910604123562586</v>
      </c>
      <c r="K166">
        <v>25.399162241528</v>
      </c>
      <c r="L166">
        <f>(Table2[[#This Row],[6M Return vs Nifty]]-AVERAGE(Table2[6M Return vs Nifty]))/_xlfn.STDEV.P(Table2[6M Return vs Nifty])</f>
        <v>0.31813224293710801</v>
      </c>
      <c r="M166">
        <v>-1.68640584882195</v>
      </c>
      <c r="N166">
        <f>(Table2[[#This Row],[1W Return vs Nifty]]-AVERAGE(Table2[1W Return vs Nifty]))/_xlfn.STDEV.P(Table2[1W Return vs Nifty])</f>
        <v>-0.60942700137726113</v>
      </c>
      <c r="O166">
        <v>650.25</v>
      </c>
      <c r="P166">
        <v>647.38002550380804</v>
      </c>
      <c r="Q166">
        <v>558.24352740616405</v>
      </c>
      <c r="R166">
        <v>39.2687657472623</v>
      </c>
      <c r="S166">
        <v>-7.3048827374087022E-3</v>
      </c>
      <c r="T166">
        <v>-2.9040523799679363E-3</v>
      </c>
      <c r="U166">
        <v>0.15630539058691184</v>
      </c>
      <c r="V166">
        <v>1.0452296123933</v>
      </c>
      <c r="W166">
        <v>642.5</v>
      </c>
      <c r="X166">
        <v>660</v>
      </c>
      <c r="Y166">
        <v>642.5</v>
      </c>
      <c r="Z166">
        <v>673.95</v>
      </c>
      <c r="AA166">
        <v>560.35</v>
      </c>
      <c r="AB166">
        <v>682.1</v>
      </c>
      <c r="AC166">
        <v>4.6692607003890885E-3</v>
      </c>
      <c r="AD166">
        <v>2.2463206816421444E-2</v>
      </c>
      <c r="AE166">
        <v>4.6692607003890885E-3</v>
      </c>
      <c r="AF166">
        <v>4.4074360960495884E-2</v>
      </c>
      <c r="AG166">
        <v>0.15195859730525552</v>
      </c>
      <c r="AH166">
        <v>5.6700232378001481E-2</v>
      </c>
      <c r="AI166">
        <v>10.3950426026336</v>
      </c>
      <c r="AJ166">
        <v>119.25951086956501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-0.17</v>
      </c>
      <c r="AM166" t="s">
        <v>2949</v>
      </c>
      <c r="AN166">
        <v>7.04</v>
      </c>
      <c r="AO166" t="s">
        <v>2950</v>
      </c>
      <c r="AP166">
        <v>0.108572439416318</v>
      </c>
      <c r="AQ166">
        <f>(Table2[[#This Row],[Sharpe Ratio]]-AVERAGE(Table2[Sharpe Ratio]))/_xlfn.STDEV.P(Table2[Sharpe Ratio])</f>
        <v>0.59234765785511234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0.28810390760178506</v>
      </c>
      <c r="AS166">
        <f>_xlfn.RANK.AVG(Table2[[#This Row],[1Y Return vs Nifty Z-Score]],Table2[1Y Return vs Nifty Z-Score])</f>
        <v>163</v>
      </c>
      <c r="AT166">
        <f>_xlfn.RANK.AVG(Table2[[#This Row],[6M Return vs Nifty Z-Score]],Table2[6M Return vs Nifty Z-Score])</f>
        <v>229</v>
      </c>
      <c r="AU166">
        <f>_xlfn.RANK.AVG(Table2[[#This Row],[Sharpe Ratio Z-Score]],Table2[Sharpe Ratio Z-Score])</f>
        <v>209</v>
      </c>
      <c r="AV166">
        <f>(Table2[[#This Row],[Rank 1Y]]+Table2[[#This Row],[Rank 6M]]+Table2[[#This Row],[Rank Sharpe]])/3</f>
        <v>200.33333333333334</v>
      </c>
    </row>
    <row r="167" spans="1:48" x14ac:dyDescent="0.3">
      <c r="A167" t="s">
        <v>183</v>
      </c>
      <c r="B167" t="s">
        <v>184</v>
      </c>
      <c r="C167" t="s">
        <v>2904</v>
      </c>
      <c r="D167" t="s">
        <v>185</v>
      </c>
      <c r="E167">
        <v>134427.503301135</v>
      </c>
      <c r="F167">
        <v>214.76</v>
      </c>
      <c r="G167">
        <v>76.6456207065863</v>
      </c>
      <c r="H167">
        <f>(Table2[[#This Row],[1Y Return vs Nifty]]-AVERAGE(Table2[1Y Return vs Nifty]))/_xlfn.STDEV.P(Table2[1Y Return vs Nifty])</f>
        <v>0.36822239162506054</v>
      </c>
      <c r="I167">
        <v>0.65533646750383601</v>
      </c>
      <c r="J167">
        <f>(Table2[[#This Row],[1M Return vs Nifty]]-AVERAGE(Table2[1M Return vs Nifty]))/_xlfn.STDEV.P(Table2[1M Return vs Nifty])</f>
        <v>-0.23796372683464331</v>
      </c>
      <c r="K167">
        <v>42.069680110319901</v>
      </c>
      <c r="L167">
        <f>(Table2[[#This Row],[6M Return vs Nifty]]-AVERAGE(Table2[6M Return vs Nifty]))/_xlfn.STDEV.P(Table2[6M Return vs Nifty])</f>
        <v>0.82764120490046544</v>
      </c>
      <c r="M167">
        <v>-1.23725813637354</v>
      </c>
      <c r="N167">
        <f>(Table2[[#This Row],[1W Return vs Nifty]]-AVERAGE(Table2[1W Return vs Nifty]))/_xlfn.STDEV.P(Table2[1W Return vs Nifty])</f>
        <v>-0.52441252506972491</v>
      </c>
      <c r="O167">
        <v>211.61</v>
      </c>
      <c r="P167">
        <v>203.70202565680299</v>
      </c>
      <c r="Q167">
        <v>170.78459698913099</v>
      </c>
      <c r="R167">
        <v>56.340519948632299</v>
      </c>
      <c r="S167">
        <v>1.4885874958650236E-2</v>
      </c>
      <c r="T167">
        <v>5.4285048504266964E-2</v>
      </c>
      <c r="U167">
        <v>0.25749045163404083</v>
      </c>
      <c r="V167">
        <v>1.07476954910494</v>
      </c>
      <c r="W167">
        <v>214</v>
      </c>
      <c r="X167">
        <v>219.8</v>
      </c>
      <c r="Y167">
        <v>214</v>
      </c>
      <c r="Z167">
        <v>224.4</v>
      </c>
      <c r="AA167">
        <v>173.5</v>
      </c>
      <c r="AB167">
        <v>233.2</v>
      </c>
      <c r="AC167">
        <v>3.5514018691589211E-3</v>
      </c>
      <c r="AD167">
        <v>2.3468057366362594E-2</v>
      </c>
      <c r="AE167">
        <v>3.5514018691589211E-3</v>
      </c>
      <c r="AF167">
        <v>4.4887316073756844E-2</v>
      </c>
      <c r="AG167">
        <v>0.23780979827089332</v>
      </c>
      <c r="AH167">
        <v>8.5863289253119701E-2</v>
      </c>
      <c r="AI167">
        <v>8.5863289253119692</v>
      </c>
      <c r="AJ167">
        <v>107.899322362052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0.15</v>
      </c>
      <c r="AM167" t="s">
        <v>2950</v>
      </c>
      <c r="AN167">
        <v>12.85</v>
      </c>
      <c r="AO167" t="s">
        <v>2950</v>
      </c>
      <c r="AP167">
        <v>6.9135666688320996E-2</v>
      </c>
      <c r="AQ167">
        <f>(Table2[[#This Row],[Sharpe Ratio]]-AVERAGE(Table2[Sharpe Ratio]))/_xlfn.STDEV.P(Table2[Sharpe Ratio])</f>
        <v>0.14987000093567113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0.58335734555682883</v>
      </c>
      <c r="AS167">
        <f>_xlfn.RANK.AVG(Table2[[#This Row],[1Y Return vs Nifty Z-Score]],Table2[1Y Return vs Nifty Z-Score])</f>
        <v>175</v>
      </c>
      <c r="AT167">
        <f>_xlfn.RANK.AVG(Table2[[#This Row],[6M Return vs Nifty Z-Score]],Table2[6M Return vs Nifty Z-Score])</f>
        <v>122</v>
      </c>
      <c r="AU167">
        <f>_xlfn.RANK.AVG(Table2[[#This Row],[Sharpe Ratio Z-Score]],Table2[Sharpe Ratio Z-Score])</f>
        <v>306</v>
      </c>
      <c r="AV167">
        <f>(Table2[[#This Row],[Rank 1Y]]+Table2[[#This Row],[Rank 6M]]+Table2[[#This Row],[Rank Sharpe]])/3</f>
        <v>201</v>
      </c>
    </row>
    <row r="168" spans="1:48" x14ac:dyDescent="0.3">
      <c r="A168" t="s">
        <v>495</v>
      </c>
      <c r="B168" t="s">
        <v>496</v>
      </c>
      <c r="C168" t="s">
        <v>2906</v>
      </c>
      <c r="D168" t="s">
        <v>273</v>
      </c>
      <c r="E168">
        <v>38517.848922074998</v>
      </c>
      <c r="F168">
        <v>664.45</v>
      </c>
      <c r="G168">
        <v>136.09301234902301</v>
      </c>
      <c r="H168">
        <f>(Table2[[#This Row],[1Y Return vs Nifty]]-AVERAGE(Table2[1Y Return vs Nifty]))/_xlfn.STDEV.P(Table2[1Y Return vs Nifty])</f>
        <v>1.0788877615678085</v>
      </c>
      <c r="I168">
        <v>6.5333240261636796</v>
      </c>
      <c r="J168">
        <f>(Table2[[#This Row],[1M Return vs Nifty]]-AVERAGE(Table2[1M Return vs Nifty]))/_xlfn.STDEV.P(Table2[1M Return vs Nifty])</f>
        <v>0.27158320002687331</v>
      </c>
      <c r="K168">
        <v>34.747243632240099</v>
      </c>
      <c r="L168">
        <f>(Table2[[#This Row],[6M Return vs Nifty]]-AVERAGE(Table2[6M Return vs Nifty]))/_xlfn.STDEV.P(Table2[6M Return vs Nifty])</f>
        <v>0.60384209809686651</v>
      </c>
      <c r="M168">
        <v>1.1126725306823799</v>
      </c>
      <c r="N168">
        <f>(Table2[[#This Row],[1W Return vs Nifty]]-AVERAGE(Table2[1W Return vs Nifty]))/_xlfn.STDEV.P(Table2[1W Return vs Nifty])</f>
        <v>-7.9618708955777884E-2</v>
      </c>
      <c r="O168">
        <v>622.91999999999996</v>
      </c>
      <c r="P168">
        <v>589.83587126893997</v>
      </c>
      <c r="Q168">
        <v>486.06613610333102</v>
      </c>
      <c r="R168">
        <v>66.670433984177805</v>
      </c>
      <c r="S168">
        <v>6.6669877351827056E-2</v>
      </c>
      <c r="T168">
        <v>0.12649981522917453</v>
      </c>
      <c r="U168">
        <v>0.36699504583209031</v>
      </c>
      <c r="V168">
        <v>1.0898427539186899</v>
      </c>
      <c r="W168">
        <v>650.5</v>
      </c>
      <c r="X168">
        <v>674.8</v>
      </c>
      <c r="Y168">
        <v>642.5</v>
      </c>
      <c r="Z168">
        <v>674.8</v>
      </c>
      <c r="AA168">
        <v>498.05</v>
      </c>
      <c r="AB168">
        <v>674.8</v>
      </c>
      <c r="AC168">
        <v>2.1445042275173076E-2</v>
      </c>
      <c r="AD168">
        <v>1.5576792836180076E-2</v>
      </c>
      <c r="AE168">
        <v>3.4163424124513675E-2</v>
      </c>
      <c r="AF168">
        <v>1.5576792836180076E-2</v>
      </c>
      <c r="AG168">
        <v>0.33410300170665597</v>
      </c>
      <c r="AH168">
        <v>1.5576792836180076E-2</v>
      </c>
      <c r="AI168">
        <v>1.557679283618</v>
      </c>
      <c r="AJ168">
        <v>167.115577889447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0.26</v>
      </c>
      <c r="AM168" t="s">
        <v>2950</v>
      </c>
      <c r="AN168">
        <v>21.61</v>
      </c>
      <c r="AO168" t="s">
        <v>2950</v>
      </c>
      <c r="AP168">
        <v>4.9993387263910997E-2</v>
      </c>
      <c r="AQ168">
        <f>(Table2[[#This Row],[Sharpe Ratio]]-AVERAGE(Table2[Sharpe Ratio]))/_xlfn.STDEV.P(Table2[Sharpe Ratio])</f>
        <v>-6.4904950509509118E-2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1.8097894002262611</v>
      </c>
      <c r="AS168">
        <f>_xlfn.RANK.AVG(Table2[[#This Row],[1Y Return vs Nifty Z-Score]],Table2[1Y Return vs Nifty Z-Score])</f>
        <v>83</v>
      </c>
      <c r="AT168">
        <f>_xlfn.RANK.AVG(Table2[[#This Row],[6M Return vs Nifty Z-Score]],Table2[6M Return vs Nifty Z-Score])</f>
        <v>167</v>
      </c>
      <c r="AU168">
        <f>_xlfn.RANK.AVG(Table2[[#This Row],[Sharpe Ratio Z-Score]],Table2[Sharpe Ratio Z-Score])</f>
        <v>363</v>
      </c>
      <c r="AV168">
        <f>(Table2[[#This Row],[Rank 1Y]]+Table2[[#This Row],[Rank 6M]]+Table2[[#This Row],[Rank Sharpe]])/3</f>
        <v>204.33333333333334</v>
      </c>
    </row>
    <row r="169" spans="1:48" x14ac:dyDescent="0.3">
      <c r="A169" t="s">
        <v>350</v>
      </c>
      <c r="B169" t="s">
        <v>351</v>
      </c>
      <c r="C169" t="s">
        <v>2919</v>
      </c>
      <c r="D169" t="s">
        <v>137</v>
      </c>
      <c r="E169">
        <v>65475.672827775001</v>
      </c>
      <c r="F169">
        <v>1885.8</v>
      </c>
      <c r="G169">
        <v>61.4574607010818</v>
      </c>
      <c r="H169">
        <f>(Table2[[#This Row],[1Y Return vs Nifty]]-AVERAGE(Table2[1Y Return vs Nifty]))/_xlfn.STDEV.P(Table2[1Y Return vs Nifty])</f>
        <v>0.18665514282155904</v>
      </c>
      <c r="I169">
        <v>3.7946162068595299</v>
      </c>
      <c r="J169">
        <f>(Table2[[#This Row],[1M Return vs Nifty]]-AVERAGE(Table2[1M Return vs Nifty]))/_xlfn.STDEV.P(Table2[1M Return vs Nifty])</f>
        <v>3.4171987605695023E-2</v>
      </c>
      <c r="K169">
        <v>24.809748612032401</v>
      </c>
      <c r="L169">
        <f>(Table2[[#This Row],[6M Return vs Nifty]]-AVERAGE(Table2[6M Return vs Nifty]))/_xlfn.STDEV.P(Table2[6M Return vs Nifty])</f>
        <v>0.30011771400075399</v>
      </c>
      <c r="M169">
        <v>-3.0218650554316402</v>
      </c>
      <c r="N169">
        <f>(Table2[[#This Row],[1W Return vs Nifty]]-AVERAGE(Table2[1W Return vs Nifty]))/_xlfn.STDEV.P(Table2[1W Return vs Nifty])</f>
        <v>-0.86220211729870999</v>
      </c>
      <c r="O169">
        <v>1845.12</v>
      </c>
      <c r="P169">
        <v>1714.1272452411399</v>
      </c>
      <c r="Q169">
        <v>1437.9991028801601</v>
      </c>
      <c r="R169">
        <v>83.788064928572993</v>
      </c>
      <c r="S169">
        <v>2.2047346514047828E-2</v>
      </c>
      <c r="T169">
        <v>0.10015169832663706</v>
      </c>
      <c r="U169">
        <v>0.311405546931804</v>
      </c>
      <c r="V169">
        <v>0.85744851333804495</v>
      </c>
      <c r="W169">
        <v>1875.7</v>
      </c>
      <c r="X169">
        <v>1909.85</v>
      </c>
      <c r="Y169">
        <v>1848.5</v>
      </c>
      <c r="Z169">
        <v>1929.9</v>
      </c>
      <c r="AA169">
        <v>1601.35</v>
      </c>
      <c r="AB169">
        <v>1953.05</v>
      </c>
      <c r="AC169">
        <v>5.384656394945786E-3</v>
      </c>
      <c r="AD169">
        <v>1.2753208187506582E-2</v>
      </c>
      <c r="AE169">
        <v>2.0178523126859638E-2</v>
      </c>
      <c r="AF169">
        <v>2.3385300668151476E-2</v>
      </c>
      <c r="AG169">
        <v>0.17763137352858527</v>
      </c>
      <c r="AH169">
        <v>3.5661257821614223E-2</v>
      </c>
      <c r="AI169">
        <v>3.5661257821614201</v>
      </c>
      <c r="AJ169">
        <v>93.415384615384596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0.04</v>
      </c>
      <c r="AM169" t="s">
        <v>2950</v>
      </c>
      <c r="AN169">
        <v>8.0500000000000007</v>
      </c>
      <c r="AO169" t="s">
        <v>2950</v>
      </c>
      <c r="AP169">
        <v>0.131110682456794</v>
      </c>
      <c r="AQ169">
        <f>(Table2[[#This Row],[Sharpe Ratio]]-AVERAGE(Table2[Sharpe Ratio]))/_xlfn.STDEV.P(Table2[Sharpe Ratio])</f>
        <v>0.84522506849959211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0.50396779562889016</v>
      </c>
      <c r="AS169">
        <f>_xlfn.RANK.AVG(Table2[[#This Row],[1Y Return vs Nifty Z-Score]],Table2[1Y Return vs Nifty Z-Score])</f>
        <v>225</v>
      </c>
      <c r="AT169">
        <f>_xlfn.RANK.AVG(Table2[[#This Row],[6M Return vs Nifty Z-Score]],Table2[6M Return vs Nifty Z-Score])</f>
        <v>232</v>
      </c>
      <c r="AU169">
        <f>_xlfn.RANK.AVG(Table2[[#This Row],[Sharpe Ratio Z-Score]],Table2[Sharpe Ratio Z-Score])</f>
        <v>158</v>
      </c>
      <c r="AV169">
        <f>(Table2[[#This Row],[Rank 1Y]]+Table2[[#This Row],[Rank 6M]]+Table2[[#This Row],[Rank Sharpe]])/3</f>
        <v>205</v>
      </c>
    </row>
    <row r="170" spans="1:48" x14ac:dyDescent="0.3">
      <c r="A170" t="s">
        <v>325</v>
      </c>
      <c r="B170" t="s">
        <v>326</v>
      </c>
      <c r="C170" t="s">
        <v>2910</v>
      </c>
      <c r="D170" t="s">
        <v>255</v>
      </c>
      <c r="E170">
        <v>72163.841402299993</v>
      </c>
      <c r="F170">
        <v>4717.6499999999996</v>
      </c>
      <c r="G170">
        <v>21.310819799171799</v>
      </c>
      <c r="H170">
        <f>(Table2[[#This Row],[1Y Return vs Nifty]]-AVERAGE(Table2[1Y Return vs Nifty]))/_xlfn.STDEV.P(Table2[1Y Return vs Nifty])</f>
        <v>-0.29327890676839313</v>
      </c>
      <c r="I170">
        <v>2.9198795249977598</v>
      </c>
      <c r="J170">
        <f>(Table2[[#This Row],[1M Return vs Nifty]]-AVERAGE(Table2[1M Return vs Nifty]))/_xlfn.STDEV.P(Table2[1M Return vs Nifty])</f>
        <v>-4.1656581884732279E-2</v>
      </c>
      <c r="K170">
        <v>40.344543278882597</v>
      </c>
      <c r="L170">
        <f>(Table2[[#This Row],[6M Return vs Nifty]]-AVERAGE(Table2[6M Return vs Nifty]))/_xlfn.STDEV.P(Table2[6M Return vs Nifty])</f>
        <v>0.77491502787654343</v>
      </c>
      <c r="M170">
        <v>2.2752764090606301</v>
      </c>
      <c r="N170">
        <f>(Table2[[#This Row],[1W Return vs Nifty]]-AVERAGE(Table2[1W Return vs Nifty]))/_xlfn.STDEV.P(Table2[1W Return vs Nifty])</f>
        <v>0.14043842844930263</v>
      </c>
      <c r="O170">
        <v>4449.01</v>
      </c>
      <c r="P170">
        <v>4079.4187836544102</v>
      </c>
      <c r="Q170">
        <v>3420.0047017932202</v>
      </c>
      <c r="R170">
        <v>87.976528840691998</v>
      </c>
      <c r="S170">
        <v>6.0381972618627433E-2</v>
      </c>
      <c r="T170">
        <v>0.15645150698988819</v>
      </c>
      <c r="U170">
        <v>0.37942792813307591</v>
      </c>
      <c r="V170">
        <v>1.21367191661094</v>
      </c>
      <c r="W170">
        <v>4629</v>
      </c>
      <c r="X170">
        <v>4820</v>
      </c>
      <c r="Y170">
        <v>4623.1499999999996</v>
      </c>
      <c r="Z170">
        <v>4951</v>
      </c>
      <c r="AA170">
        <v>3786.2</v>
      </c>
      <c r="AB170">
        <v>4951</v>
      </c>
      <c r="AC170">
        <v>1.9151004536617E-2</v>
      </c>
      <c r="AD170">
        <v>2.1695123631469082E-2</v>
      </c>
      <c r="AE170">
        <v>2.0440608675902805E-2</v>
      </c>
      <c r="AF170">
        <v>4.9463186120208169E-2</v>
      </c>
      <c r="AG170">
        <v>0.24601183244413916</v>
      </c>
      <c r="AH170">
        <v>4.9463186120208169E-2</v>
      </c>
      <c r="AI170">
        <v>4.9463186120208098</v>
      </c>
      <c r="AJ170">
        <v>80.600643136053904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0.35</v>
      </c>
      <c r="AM170" t="s">
        <v>2950</v>
      </c>
      <c r="AN170">
        <v>11.09</v>
      </c>
      <c r="AO170" t="s">
        <v>2950</v>
      </c>
      <c r="AP170">
        <v>0.16670164499460599</v>
      </c>
      <c r="AQ170">
        <f>(Table2[[#This Row],[Sharpe Ratio]]-AVERAGE(Table2[Sharpe Ratio]))/_xlfn.STDEV.P(Table2[Sharpe Ratio])</f>
        <v>1.2445530211152145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1.8249709887879348</v>
      </c>
      <c r="AS170">
        <f>_xlfn.RANK.AVG(Table2[[#This Row],[1Y Return vs Nifty Z-Score]],Table2[1Y Return vs Nifty Z-Score])</f>
        <v>387</v>
      </c>
      <c r="AT170">
        <f>_xlfn.RANK.AVG(Table2[[#This Row],[6M Return vs Nifty Z-Score]],Table2[6M Return vs Nifty Z-Score])</f>
        <v>137</v>
      </c>
      <c r="AU170">
        <f>_xlfn.RANK.AVG(Table2[[#This Row],[Sharpe Ratio Z-Score]],Table2[Sharpe Ratio Z-Score])</f>
        <v>92</v>
      </c>
      <c r="AV170">
        <f>(Table2[[#This Row],[Rank 1Y]]+Table2[[#This Row],[Rank 6M]]+Table2[[#This Row],[Rank Sharpe]])/3</f>
        <v>205.33333333333334</v>
      </c>
    </row>
    <row r="171" spans="1:48" x14ac:dyDescent="0.3">
      <c r="A171" t="s">
        <v>225</v>
      </c>
      <c r="B171" t="s">
        <v>226</v>
      </c>
      <c r="C171" t="s">
        <v>2910</v>
      </c>
      <c r="D171" t="s">
        <v>114</v>
      </c>
      <c r="E171">
        <v>106348.25046890001</v>
      </c>
      <c r="F171">
        <v>2427.9499999999998</v>
      </c>
      <c r="G171">
        <v>55.099348281586998</v>
      </c>
      <c r="H171">
        <f>(Table2[[#This Row],[1Y Return vs Nifty]]-AVERAGE(Table2[1Y Return vs Nifty]))/_xlfn.STDEV.P(Table2[1Y Return vs Nifty])</f>
        <v>0.11064692463234727</v>
      </c>
      <c r="I171">
        <v>7.0438771151530499</v>
      </c>
      <c r="J171">
        <f>(Table2[[#This Row],[1M Return vs Nifty]]-AVERAGE(Table2[1M Return vs Nifty]))/_xlfn.STDEV.P(Table2[1M Return vs Nifty])</f>
        <v>0.31584167367929139</v>
      </c>
      <c r="K171">
        <v>14.218288458822499</v>
      </c>
      <c r="L171">
        <f>(Table2[[#This Row],[6M Return vs Nifty]]-AVERAGE(Table2[6M Return vs Nifty]))/_xlfn.STDEV.P(Table2[6M Return vs Nifty])</f>
        <v>-2.3594117317976081E-2</v>
      </c>
      <c r="M171">
        <v>-1.0512852856948101</v>
      </c>
      <c r="N171">
        <f>(Table2[[#This Row],[1W Return vs Nifty]]-AVERAGE(Table2[1W Return vs Nifty]))/_xlfn.STDEV.P(Table2[1W Return vs Nifty])</f>
        <v>-0.48921166782459791</v>
      </c>
      <c r="O171">
        <v>2357.84</v>
      </c>
      <c r="P171">
        <v>2232.18563715861</v>
      </c>
      <c r="Q171">
        <v>1942.63848000759</v>
      </c>
      <c r="R171">
        <v>73.632201825367105</v>
      </c>
      <c r="S171">
        <v>2.9734842058833477E-2</v>
      </c>
      <c r="T171">
        <v>8.770075372879016E-2</v>
      </c>
      <c r="U171">
        <v>0.24982081071024265</v>
      </c>
      <c r="V171">
        <v>0.83326098231536005</v>
      </c>
      <c r="W171">
        <v>2425</v>
      </c>
      <c r="X171">
        <v>2468.9499999999998</v>
      </c>
      <c r="Y171">
        <v>2388.5</v>
      </c>
      <c r="Z171">
        <v>2510.5500000000002</v>
      </c>
      <c r="AA171">
        <v>2069</v>
      </c>
      <c r="AB171">
        <v>2519</v>
      </c>
      <c r="AC171">
        <v>1.2164948453607938E-3</v>
      </c>
      <c r="AD171">
        <v>1.6886673943038444E-2</v>
      </c>
      <c r="AE171">
        <v>1.651664224408611E-2</v>
      </c>
      <c r="AF171">
        <v>3.402046994377983E-2</v>
      </c>
      <c r="AG171">
        <v>0.17348960850652473</v>
      </c>
      <c r="AH171">
        <v>3.7500772256430448E-2</v>
      </c>
      <c r="AI171">
        <v>3.7500772256430399</v>
      </c>
      <c r="AJ171">
        <v>88.359193173002296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-0.03</v>
      </c>
      <c r="AM171" t="s">
        <v>2949</v>
      </c>
      <c r="AN171">
        <v>10.130000000000001</v>
      </c>
      <c r="AO171" t="s">
        <v>2950</v>
      </c>
      <c r="AP171">
        <v>0.18668054791495001</v>
      </c>
      <c r="AQ171">
        <f>(Table2[[#This Row],[Sharpe Ratio]]-AVERAGE(Table2[Sharpe Ratio]))/_xlfn.STDEV.P(Table2[Sharpe Ratio])</f>
        <v>1.4687148259613536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1.3823976391304182</v>
      </c>
      <c r="AS171">
        <f>_xlfn.RANK.AVG(Table2[[#This Row],[1Y Return vs Nifty Z-Score]],Table2[1Y Return vs Nifty Z-Score])</f>
        <v>249</v>
      </c>
      <c r="AT171">
        <f>_xlfn.RANK.AVG(Table2[[#This Row],[6M Return vs Nifty Z-Score]],Table2[6M Return vs Nifty Z-Score])</f>
        <v>312</v>
      </c>
      <c r="AU171">
        <f>_xlfn.RANK.AVG(Table2[[#This Row],[Sharpe Ratio Z-Score]],Table2[Sharpe Ratio Z-Score])</f>
        <v>58</v>
      </c>
      <c r="AV171">
        <f>(Table2[[#This Row],[Rank 1Y]]+Table2[[#This Row],[Rank 6M]]+Table2[[#This Row],[Rank Sharpe]])/3</f>
        <v>206.33333333333334</v>
      </c>
    </row>
    <row r="172" spans="1:48" x14ac:dyDescent="0.3">
      <c r="A172" t="s">
        <v>312</v>
      </c>
      <c r="B172" t="s">
        <v>313</v>
      </c>
      <c r="C172" t="s">
        <v>2919</v>
      </c>
      <c r="D172" t="s">
        <v>137</v>
      </c>
      <c r="E172">
        <v>76099.951433800001</v>
      </c>
      <c r="F172">
        <v>3007.3</v>
      </c>
      <c r="G172">
        <v>71.945846617090396</v>
      </c>
      <c r="H172">
        <f>(Table2[[#This Row],[1Y Return vs Nifty]]-AVERAGE(Table2[1Y Return vs Nifty]))/_xlfn.STDEV.P(Table2[1Y Return vs Nifty])</f>
        <v>0.31203882158639296</v>
      </c>
      <c r="I172">
        <v>1.34824221627346</v>
      </c>
      <c r="J172">
        <f>(Table2[[#This Row],[1M Return vs Nifty]]-AVERAGE(Table2[1M Return vs Nifty]))/_xlfn.STDEV.P(Table2[1M Return vs Nifty])</f>
        <v>-0.17789759172177178</v>
      </c>
      <c r="K172">
        <v>43.046798909235399</v>
      </c>
      <c r="L172">
        <f>(Table2[[#This Row],[6M Return vs Nifty]]-AVERAGE(Table2[6M Return vs Nifty]))/_xlfn.STDEV.P(Table2[6M Return vs Nifty])</f>
        <v>0.85750535122565674</v>
      </c>
      <c r="M172">
        <v>-1.1379326579239599</v>
      </c>
      <c r="N172">
        <f>(Table2[[#This Row],[1W Return vs Nifty]]-AVERAGE(Table2[1W Return vs Nifty]))/_xlfn.STDEV.P(Table2[1W Return vs Nifty])</f>
        <v>-0.50561224333533583</v>
      </c>
      <c r="O172">
        <v>2896.79</v>
      </c>
      <c r="P172">
        <v>2757.60228776747</v>
      </c>
      <c r="Q172">
        <v>2288.8259897078301</v>
      </c>
      <c r="R172">
        <v>43.325211372564702</v>
      </c>
      <c r="S172">
        <v>3.8149123685182751E-2</v>
      </c>
      <c r="T172">
        <v>9.0548848664715686E-2</v>
      </c>
      <c r="U172">
        <v>0.31390503844457118</v>
      </c>
      <c r="V172">
        <v>0.69815152142077397</v>
      </c>
      <c r="W172">
        <v>2995</v>
      </c>
      <c r="X172">
        <v>3039</v>
      </c>
      <c r="Y172">
        <v>2982.05</v>
      </c>
      <c r="Z172">
        <v>3098</v>
      </c>
      <c r="AA172">
        <v>2492.1</v>
      </c>
      <c r="AB172">
        <v>3098</v>
      </c>
      <c r="AC172">
        <v>4.1068447412353493E-3</v>
      </c>
      <c r="AD172">
        <v>1.0541016858976349E-2</v>
      </c>
      <c r="AE172">
        <v>8.4673295216377564E-3</v>
      </c>
      <c r="AF172">
        <v>3.0159944135935923E-2</v>
      </c>
      <c r="AG172">
        <v>0.20673327715581258</v>
      </c>
      <c r="AH172">
        <v>3.0159944135935923E-2</v>
      </c>
      <c r="AI172">
        <v>3.0159944135935901</v>
      </c>
      <c r="AJ172">
        <v>103.374585784811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0.04</v>
      </c>
      <c r="AM172" t="s">
        <v>2950</v>
      </c>
      <c r="AN172">
        <v>16.38</v>
      </c>
      <c r="AO172" t="s">
        <v>2950</v>
      </c>
      <c r="AP172">
        <v>6.8637808735967004E-2</v>
      </c>
      <c r="AQ172">
        <f>(Table2[[#This Row],[Sharpe Ratio]]-AVERAGE(Table2[Sharpe Ratio]))/_xlfn.STDEV.P(Table2[Sharpe Ratio])</f>
        <v>0.14428407173817584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0.63031840949311779</v>
      </c>
      <c r="AS172">
        <f>_xlfn.RANK.AVG(Table2[[#This Row],[1Y Return vs Nifty Z-Score]],Table2[1Y Return vs Nifty Z-Score])</f>
        <v>193</v>
      </c>
      <c r="AT172">
        <f>_xlfn.RANK.AVG(Table2[[#This Row],[6M Return vs Nifty Z-Score]],Table2[6M Return vs Nifty Z-Score])</f>
        <v>120</v>
      </c>
      <c r="AU172">
        <f>_xlfn.RANK.AVG(Table2[[#This Row],[Sharpe Ratio Z-Score]],Table2[Sharpe Ratio Z-Score])</f>
        <v>309</v>
      </c>
      <c r="AV172">
        <f>(Table2[[#This Row],[Rank 1Y]]+Table2[[#This Row],[Rank 6M]]+Table2[[#This Row],[Rank Sharpe]])/3</f>
        <v>207.33333333333334</v>
      </c>
    </row>
    <row r="173" spans="1:48" x14ac:dyDescent="0.3">
      <c r="A173" t="s">
        <v>767</v>
      </c>
      <c r="B173" t="s">
        <v>768</v>
      </c>
      <c r="C173" t="s">
        <v>2914</v>
      </c>
      <c r="D173" t="s">
        <v>143</v>
      </c>
      <c r="E173">
        <v>18705.466945485001</v>
      </c>
      <c r="F173">
        <v>591</v>
      </c>
      <c r="G173">
        <v>20.5977053447149</v>
      </c>
      <c r="H173">
        <f>(Table2[[#This Row],[1Y Return vs Nifty]]-AVERAGE(Table2[1Y Return vs Nifty]))/_xlfn.STDEV.P(Table2[1Y Return vs Nifty])</f>
        <v>-0.3018038518263082</v>
      </c>
      <c r="I173">
        <v>-10.311152243456901</v>
      </c>
      <c r="J173">
        <f>(Table2[[#This Row],[1M Return vs Nifty]]-AVERAGE(Table2[1M Return vs Nifty]))/_xlfn.STDEV.P(Table2[1M Return vs Nifty])</f>
        <v>-1.1886191280865617</v>
      </c>
      <c r="K173">
        <v>35.792448142373601</v>
      </c>
      <c r="L173">
        <f>(Table2[[#This Row],[6M Return vs Nifty]]-AVERAGE(Table2[6M Return vs Nifty]))/_xlfn.STDEV.P(Table2[6M Return vs Nifty])</f>
        <v>0.63578718037859239</v>
      </c>
      <c r="M173">
        <v>3.8430838855175899</v>
      </c>
      <c r="N173">
        <f>(Table2[[#This Row],[1W Return vs Nifty]]-AVERAGE(Table2[1W Return vs Nifty]))/_xlfn.STDEV.P(Table2[1W Return vs Nifty])</f>
        <v>0.43719232002642544</v>
      </c>
      <c r="O173">
        <v>575.75</v>
      </c>
      <c r="P173">
        <v>558.13584257060199</v>
      </c>
      <c r="Q173">
        <v>476.01911251209901</v>
      </c>
      <c r="R173">
        <v>52.495393512047897</v>
      </c>
      <c r="S173">
        <v>2.6487190620929191E-2</v>
      </c>
      <c r="T173">
        <v>5.8882004922020004E-2</v>
      </c>
      <c r="U173">
        <v>0.24154678765125959</v>
      </c>
      <c r="V173">
        <v>0.77534205643494702</v>
      </c>
      <c r="W173">
        <v>590</v>
      </c>
      <c r="X173">
        <v>607</v>
      </c>
      <c r="Y173">
        <v>569.04999999999995</v>
      </c>
      <c r="Z173">
        <v>607</v>
      </c>
      <c r="AA173">
        <v>513.04999999999995</v>
      </c>
      <c r="AB173">
        <v>676.1</v>
      </c>
      <c r="AC173">
        <v>1.6949152542373724E-3</v>
      </c>
      <c r="AD173">
        <v>2.7072758037224975E-2</v>
      </c>
      <c r="AE173">
        <v>3.8573060363764178E-2</v>
      </c>
      <c r="AF173">
        <v>2.7072758037224975E-2</v>
      </c>
      <c r="AG173">
        <v>0.15193450930708519</v>
      </c>
      <c r="AH173">
        <v>0.14399323181049084</v>
      </c>
      <c r="AI173">
        <v>14.399323181049001</v>
      </c>
      <c r="AJ173">
        <v>89.423076923076906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-0.01</v>
      </c>
      <c r="AM173" t="s">
        <v>2949</v>
      </c>
      <c r="AN173">
        <v>10.96</v>
      </c>
      <c r="AO173" t="s">
        <v>2950</v>
      </c>
      <c r="AP173">
        <v>0.17619589295128499</v>
      </c>
      <c r="AQ173">
        <f>(Table2[[#This Row],[Sharpe Ratio]]-AVERAGE(Table2[Sharpe Ratio]))/_xlfn.STDEV.P(Table2[Sharpe Ratio])</f>
        <v>1.3510777770595859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0.93363429755173377</v>
      </c>
      <c r="AS173">
        <f>_xlfn.RANK.AVG(Table2[[#This Row],[1Y Return vs Nifty Z-Score]],Table2[1Y Return vs Nifty Z-Score])</f>
        <v>393</v>
      </c>
      <c r="AT173">
        <f>_xlfn.RANK.AVG(Table2[[#This Row],[6M Return vs Nifty Z-Score]],Table2[6M Return vs Nifty Z-Score])</f>
        <v>159</v>
      </c>
      <c r="AU173">
        <f>_xlfn.RANK.AVG(Table2[[#This Row],[Sharpe Ratio Z-Score]],Table2[Sharpe Ratio Z-Score])</f>
        <v>73</v>
      </c>
      <c r="AV173">
        <f>(Table2[[#This Row],[Rank 1Y]]+Table2[[#This Row],[Rank 6M]]+Table2[[#This Row],[Rank Sharpe]])/3</f>
        <v>208.33333333333334</v>
      </c>
    </row>
    <row r="174" spans="1:48" x14ac:dyDescent="0.3">
      <c r="A174" t="s">
        <v>948</v>
      </c>
      <c r="B174" t="s">
        <v>949</v>
      </c>
      <c r="C174" t="s">
        <v>2916</v>
      </c>
      <c r="D174" t="s">
        <v>945</v>
      </c>
      <c r="E174">
        <v>13171.002414799999</v>
      </c>
      <c r="F174">
        <v>360.9</v>
      </c>
      <c r="G174">
        <v>58.197766739978199</v>
      </c>
      <c r="H174">
        <f>(Table2[[#This Row],[1Y Return vs Nifty]]-AVERAGE(Table2[1Y Return vs Nifty]))/_xlfn.STDEV.P(Table2[1Y Return vs Nifty])</f>
        <v>0.14768704765766366</v>
      </c>
      <c r="I174">
        <v>11.415862830147301</v>
      </c>
      <c r="J174">
        <f>(Table2[[#This Row],[1M Return vs Nifty]]-AVERAGE(Table2[1M Return vs Nifty]))/_xlfn.STDEV.P(Table2[1M Return vs Nifty])</f>
        <v>0.69483735257890511</v>
      </c>
      <c r="K174">
        <v>8.5810979304303405</v>
      </c>
      <c r="L174">
        <f>(Table2[[#This Row],[6M Return vs Nifty]]-AVERAGE(Table2[6M Return vs Nifty]))/_xlfn.STDEV.P(Table2[6M Return vs Nifty])</f>
        <v>-0.19588625107871963</v>
      </c>
      <c r="M174">
        <v>5.1458723370442101</v>
      </c>
      <c r="N174">
        <f>(Table2[[#This Row],[1W Return vs Nifty]]-AVERAGE(Table2[1W Return vs Nifty]))/_xlfn.STDEV.P(Table2[1W Return vs Nifty])</f>
        <v>0.68378353017037818</v>
      </c>
      <c r="O174">
        <v>338.17</v>
      </c>
      <c r="P174">
        <v>333.42363605753599</v>
      </c>
      <c r="Q174">
        <v>310.81682433381502</v>
      </c>
      <c r="R174">
        <v>44.582096793065503</v>
      </c>
      <c r="S174">
        <v>6.7214714492710659E-2</v>
      </c>
      <c r="T174">
        <v>8.2406767160689842E-2</v>
      </c>
      <c r="U174">
        <v>0.1611340562838901</v>
      </c>
      <c r="V174">
        <v>1.43212000684574</v>
      </c>
      <c r="W174">
        <v>355.6</v>
      </c>
      <c r="X174">
        <v>365.75</v>
      </c>
      <c r="Y174">
        <v>347.25</v>
      </c>
      <c r="Z174">
        <v>371</v>
      </c>
      <c r="AA174">
        <v>277.95</v>
      </c>
      <c r="AB174">
        <v>371</v>
      </c>
      <c r="AC174">
        <v>1.4904386951630988E-2</v>
      </c>
      <c r="AD174">
        <v>1.3438625658077186E-2</v>
      </c>
      <c r="AE174">
        <v>3.9308855291576572E-2</v>
      </c>
      <c r="AF174">
        <v>2.7985591576614066E-2</v>
      </c>
      <c r="AG174">
        <v>0.2984349703184026</v>
      </c>
      <c r="AH174">
        <v>2.7985591576614066E-2</v>
      </c>
      <c r="AI174">
        <v>19.132723746189999</v>
      </c>
      <c r="AJ174">
        <v>88.459530026109604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0.03</v>
      </c>
      <c r="AM174" t="s">
        <v>2950</v>
      </c>
      <c r="AN174">
        <v>23.38</v>
      </c>
      <c r="AO174" t="s">
        <v>2950</v>
      </c>
      <c r="AP174">
        <v>0.217021486225975</v>
      </c>
      <c r="AQ174">
        <f>(Table2[[#This Row],[Sharpe Ratio]]-AVERAGE(Table2[Sharpe Ratio]))/_xlfn.STDEV.P(Table2[Sharpe Ratio])</f>
        <v>1.809137897220144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3.139559576548371</v>
      </c>
      <c r="AS174">
        <f>_xlfn.RANK.AVG(Table2[[#This Row],[1Y Return vs Nifty Z-Score]],Table2[1Y Return vs Nifty Z-Score])</f>
        <v>237</v>
      </c>
      <c r="AT174">
        <f>_xlfn.RANK.AVG(Table2[[#This Row],[6M Return vs Nifty Z-Score]],Table2[6M Return vs Nifty Z-Score])</f>
        <v>370</v>
      </c>
      <c r="AU174">
        <f>_xlfn.RANK.AVG(Table2[[#This Row],[Sharpe Ratio Z-Score]],Table2[Sharpe Ratio Z-Score])</f>
        <v>25</v>
      </c>
      <c r="AV174">
        <f>(Table2[[#This Row],[Rank 1Y]]+Table2[[#This Row],[Rank 6M]]+Table2[[#This Row],[Rank Sharpe]])/3</f>
        <v>210.66666666666666</v>
      </c>
    </row>
    <row r="175" spans="1:48" x14ac:dyDescent="0.3">
      <c r="A175" t="s">
        <v>58</v>
      </c>
      <c r="B175" t="s">
        <v>59</v>
      </c>
      <c r="C175" t="s">
        <v>2912</v>
      </c>
      <c r="D175" t="s">
        <v>60</v>
      </c>
      <c r="E175">
        <v>363576.49669432902</v>
      </c>
      <c r="F175">
        <v>359.8</v>
      </c>
      <c r="G175">
        <v>67.264352352946801</v>
      </c>
      <c r="H175">
        <f>(Table2[[#This Row],[1Y Return vs Nifty]]-AVERAGE(Table2[1Y Return vs Nifty]))/_xlfn.STDEV.P(Table2[1Y Return vs Nifty])</f>
        <v>0.25607377818930827</v>
      </c>
      <c r="I175">
        <v>-6.74269681483106</v>
      </c>
      <c r="J175">
        <f>(Table2[[#This Row],[1M Return vs Nifty]]-AVERAGE(Table2[1M Return vs Nifty]))/_xlfn.STDEV.P(Table2[1M Return vs Nifty])</f>
        <v>-0.87927932783132667</v>
      </c>
      <c r="K175">
        <v>8.5916653159361704</v>
      </c>
      <c r="L175">
        <f>(Table2[[#This Row],[6M Return vs Nifty]]-AVERAGE(Table2[6M Return vs Nifty]))/_xlfn.STDEV.P(Table2[6M Return vs Nifty])</f>
        <v>-0.19556327505229265</v>
      </c>
      <c r="M175">
        <v>-3.2271660445023902</v>
      </c>
      <c r="N175">
        <f>(Table2[[#This Row],[1W Return vs Nifty]]-AVERAGE(Table2[1W Return vs Nifty]))/_xlfn.STDEV.P(Table2[1W Return vs Nifty])</f>
        <v>-0.90106139585570311</v>
      </c>
      <c r="O175">
        <v>362.67</v>
      </c>
      <c r="P175">
        <v>357.70736193582098</v>
      </c>
      <c r="Q175">
        <v>310.18561972069801</v>
      </c>
      <c r="R175">
        <v>70.385214188777198</v>
      </c>
      <c r="S175">
        <v>-7.9135302065238555E-3</v>
      </c>
      <c r="T175">
        <v>5.8501397702697133E-3</v>
      </c>
      <c r="U175">
        <v>0.15995061384204901</v>
      </c>
      <c r="V175">
        <v>0.75055514870551898</v>
      </c>
      <c r="W175">
        <v>356.75</v>
      </c>
      <c r="X175">
        <v>362.95</v>
      </c>
      <c r="Y175">
        <v>356.75</v>
      </c>
      <c r="Z175">
        <v>372.25</v>
      </c>
      <c r="AA175">
        <v>313.95</v>
      </c>
      <c r="AB175">
        <v>393.2</v>
      </c>
      <c r="AC175">
        <v>8.5494043447793544E-3</v>
      </c>
      <c r="AD175">
        <v>8.7548638132295409E-3</v>
      </c>
      <c r="AE175">
        <v>8.5494043447793544E-3</v>
      </c>
      <c r="AF175">
        <v>3.4602556976097709E-2</v>
      </c>
      <c r="AG175">
        <v>0.14604236343366783</v>
      </c>
      <c r="AH175">
        <v>9.2829349638688052E-2</v>
      </c>
      <c r="AI175">
        <v>9.2829349638688008</v>
      </c>
      <c r="AJ175">
        <v>96.236705754022296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0.03</v>
      </c>
      <c r="AM175" t="s">
        <v>2950</v>
      </c>
      <c r="AN175">
        <v>8.6199999999999992</v>
      </c>
      <c r="AO175" t="s">
        <v>2950</v>
      </c>
      <c r="AP175">
        <v>0.187220218648566</v>
      </c>
      <c r="AQ175">
        <f>(Table2[[#This Row],[Sharpe Ratio]]-AVERAGE(Table2[Sharpe Ratio]))/_xlfn.STDEV.P(Table2[Sharpe Ratio])</f>
        <v>1.4747698914548055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-0.24506032909520858</v>
      </c>
      <c r="AS175">
        <f>_xlfn.RANK.AVG(Table2[[#This Row],[1Y Return vs Nifty Z-Score]],Table2[1Y Return vs Nifty Z-Score])</f>
        <v>211</v>
      </c>
      <c r="AT175">
        <f>_xlfn.RANK.AVG(Table2[[#This Row],[6M Return vs Nifty Z-Score]],Table2[6M Return vs Nifty Z-Score])</f>
        <v>368</v>
      </c>
      <c r="AU175">
        <f>_xlfn.RANK.AVG(Table2[[#This Row],[Sharpe Ratio Z-Score]],Table2[Sharpe Ratio Z-Score])</f>
        <v>56</v>
      </c>
      <c r="AV175">
        <f>(Table2[[#This Row],[Rank 1Y]]+Table2[[#This Row],[Rank 6M]]+Table2[[#This Row],[Rank Sharpe]])/3</f>
        <v>211.66666666666666</v>
      </c>
    </row>
    <row r="176" spans="1:48" x14ac:dyDescent="0.3">
      <c r="A176" t="s">
        <v>892</v>
      </c>
      <c r="B176" t="s">
        <v>893</v>
      </c>
      <c r="C176" t="s">
        <v>2907</v>
      </c>
      <c r="D176" t="s">
        <v>600</v>
      </c>
      <c r="E176">
        <v>14871.69263378</v>
      </c>
      <c r="F176">
        <v>121.48</v>
      </c>
      <c r="G176">
        <v>54.942342005570602</v>
      </c>
      <c r="H176">
        <f>(Table2[[#This Row],[1Y Return vs Nifty]]-AVERAGE(Table2[1Y Return vs Nifty]))/_xlfn.STDEV.P(Table2[1Y Return vs Nifty])</f>
        <v>0.10876998907393541</v>
      </c>
      <c r="I176">
        <v>18.063726850684098</v>
      </c>
      <c r="J176">
        <f>(Table2[[#This Row],[1M Return vs Nifty]]-AVERAGE(Table2[1M Return vs Nifty]))/_xlfn.STDEV.P(Table2[1M Return vs Nifty])</f>
        <v>1.2711227985845248</v>
      </c>
      <c r="K176">
        <v>46.586809856157302</v>
      </c>
      <c r="L176">
        <f>(Table2[[#This Row],[6M Return vs Nifty]]-AVERAGE(Table2[6M Return vs Nifty]))/_xlfn.STDEV.P(Table2[6M Return vs Nifty])</f>
        <v>0.96570038854250351</v>
      </c>
      <c r="M176">
        <v>10.769790787706199</v>
      </c>
      <c r="N176">
        <f>(Table2[[#This Row],[1W Return vs Nifty]]-AVERAGE(Table2[1W Return vs Nifty]))/_xlfn.STDEV.P(Table2[1W Return vs Nifty])</f>
        <v>1.7482762763829864</v>
      </c>
      <c r="O176">
        <v>109.88</v>
      </c>
      <c r="P176">
        <v>103.46919474704499</v>
      </c>
      <c r="Q176">
        <v>90.886006073865005</v>
      </c>
      <c r="R176">
        <v>65.726485212255795</v>
      </c>
      <c r="S176">
        <v>0.10556971241354218</v>
      </c>
      <c r="T176">
        <v>0.17406925121034034</v>
      </c>
      <c r="U176">
        <v>0.33661941202775059</v>
      </c>
      <c r="V176">
        <v>2.4373746682908699</v>
      </c>
      <c r="W176">
        <v>120.76</v>
      </c>
      <c r="X176">
        <v>125.5</v>
      </c>
      <c r="Y176">
        <v>119.1</v>
      </c>
      <c r="Z176">
        <v>130.5</v>
      </c>
      <c r="AA176">
        <v>82.85</v>
      </c>
      <c r="AB176">
        <v>130.5</v>
      </c>
      <c r="AC176">
        <v>5.9622391520370854E-3</v>
      </c>
      <c r="AD176">
        <v>3.3091866973987472E-2</v>
      </c>
      <c r="AE176">
        <v>1.9983207388748925E-2</v>
      </c>
      <c r="AF176">
        <v>7.4250905498847608E-2</v>
      </c>
      <c r="AG176">
        <v>0.46626433313216675</v>
      </c>
      <c r="AH176">
        <v>7.4250905498847608E-2</v>
      </c>
      <c r="AI176">
        <v>7.4250905498847599</v>
      </c>
      <c r="AJ176">
        <v>97.528455284552805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0.16</v>
      </c>
      <c r="AM176" t="s">
        <v>2950</v>
      </c>
      <c r="AN176">
        <v>45.57</v>
      </c>
      <c r="AO176" t="s">
        <v>2950</v>
      </c>
      <c r="AP176">
        <v>7.7168075398203001E-2</v>
      </c>
      <c r="AQ176">
        <f>(Table2[[#This Row],[Sharpe Ratio]]-AVERAGE(Table2[Sharpe Ratio]))/_xlfn.STDEV.P(Table2[Sharpe Ratio])</f>
        <v>0.23999302925448501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4.3338624818384357</v>
      </c>
      <c r="AS176">
        <f>_xlfn.RANK.AVG(Table2[[#This Row],[1Y Return vs Nifty Z-Score]],Table2[1Y Return vs Nifty Z-Score])</f>
        <v>251</v>
      </c>
      <c r="AT176">
        <f>_xlfn.RANK.AVG(Table2[[#This Row],[6M Return vs Nifty Z-Score]],Table2[6M Return vs Nifty Z-Score])</f>
        <v>104</v>
      </c>
      <c r="AU176">
        <f>_xlfn.RANK.AVG(Table2[[#This Row],[Sharpe Ratio Z-Score]],Table2[Sharpe Ratio Z-Score])</f>
        <v>285</v>
      </c>
      <c r="AV176">
        <f>(Table2[[#This Row],[Rank 1Y]]+Table2[[#This Row],[Rank 6M]]+Table2[[#This Row],[Rank Sharpe]])/3</f>
        <v>213.33333333333334</v>
      </c>
    </row>
    <row r="177" spans="1:48" x14ac:dyDescent="0.3">
      <c r="A177" t="s">
        <v>152</v>
      </c>
      <c r="B177" t="s">
        <v>153</v>
      </c>
      <c r="C177" t="s">
        <v>2915</v>
      </c>
      <c r="D177" t="s">
        <v>154</v>
      </c>
      <c r="E177">
        <v>164291.82897284999</v>
      </c>
      <c r="F177">
        <v>4310.1499999999996</v>
      </c>
      <c r="G177">
        <v>49.849827261527402</v>
      </c>
      <c r="H177">
        <f>(Table2[[#This Row],[1Y Return vs Nifty]]-AVERAGE(Table2[1Y Return vs Nifty]))/_xlfn.STDEV.P(Table2[1Y Return vs Nifty])</f>
        <v>4.7891390795270619E-2</v>
      </c>
      <c r="I177">
        <v>-6.9954316001788497</v>
      </c>
      <c r="J177">
        <f>(Table2[[#This Row],[1M Return vs Nifty]]-AVERAGE(Table2[1M Return vs Nifty]))/_xlfn.STDEV.P(Table2[1M Return vs Nifty])</f>
        <v>-0.90118822639563945</v>
      </c>
      <c r="K177">
        <v>38.950677351194301</v>
      </c>
      <c r="L177">
        <f>(Table2[[#This Row],[6M Return vs Nifty]]-AVERAGE(Table2[6M Return vs Nifty]))/_xlfn.STDEV.P(Table2[6M Return vs Nifty])</f>
        <v>0.73231364095370133</v>
      </c>
      <c r="M177">
        <v>-2.4792029771764299</v>
      </c>
      <c r="N177">
        <f>(Table2[[#This Row],[1W Return vs Nifty]]-AVERAGE(Table2[1W Return vs Nifty]))/_xlfn.STDEV.P(Table2[1W Return vs Nifty])</f>
        <v>-0.75948728403519883</v>
      </c>
      <c r="O177">
        <v>4262.99</v>
      </c>
      <c r="P177">
        <v>4065.9492656356001</v>
      </c>
      <c r="Q177">
        <v>3330.5641364848402</v>
      </c>
      <c r="R177">
        <v>54.631620355147902</v>
      </c>
      <c r="S177">
        <v>1.1062657899737038E-2</v>
      </c>
      <c r="T177">
        <v>6.0059956091514488E-2</v>
      </c>
      <c r="U177">
        <v>0.29412010199240268</v>
      </c>
      <c r="V177">
        <v>1.6992864404355399</v>
      </c>
      <c r="W177">
        <v>4216.8</v>
      </c>
      <c r="X177">
        <v>4315.75</v>
      </c>
      <c r="Y177">
        <v>4186</v>
      </c>
      <c r="Z177">
        <v>4328.8</v>
      </c>
      <c r="AA177">
        <v>3868.25</v>
      </c>
      <c r="AB177">
        <v>4609.8</v>
      </c>
      <c r="AC177">
        <v>2.2137639916524288E-2</v>
      </c>
      <c r="AD177">
        <v>1.299258726494612E-3</v>
      </c>
      <c r="AE177">
        <v>2.9658385093167539E-2</v>
      </c>
      <c r="AF177">
        <v>4.3269955802003324E-3</v>
      </c>
      <c r="AG177">
        <v>0.11423770438828917</v>
      </c>
      <c r="AH177">
        <v>6.9521942391796321E-2</v>
      </c>
      <c r="AI177">
        <v>6.9521942391796303</v>
      </c>
      <c r="AJ177">
        <v>84.719394861465204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0.15</v>
      </c>
      <c r="AM177" t="s">
        <v>2950</v>
      </c>
      <c r="AN177">
        <v>5.82</v>
      </c>
      <c r="AO177" t="s">
        <v>2950</v>
      </c>
      <c r="AP177">
        <v>9.9596965225670006E-2</v>
      </c>
      <c r="AQ177">
        <f>(Table2[[#This Row],[Sharpe Ratio]]-AVERAGE(Table2[Sharpe Ratio]))/_xlfn.STDEV.P(Table2[Sharpe Ratio])</f>
        <v>0.49164350498209014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-0.38882697369977615</v>
      </c>
      <c r="AS177">
        <f>_xlfn.RANK.AVG(Table2[[#This Row],[1Y Return vs Nifty Z-Score]],Table2[1Y Return vs Nifty Z-Score])</f>
        <v>267</v>
      </c>
      <c r="AT177">
        <f>_xlfn.RANK.AVG(Table2[[#This Row],[6M Return vs Nifty Z-Score]],Table2[6M Return vs Nifty Z-Score])</f>
        <v>142</v>
      </c>
      <c r="AU177">
        <f>_xlfn.RANK.AVG(Table2[[#This Row],[Sharpe Ratio Z-Score]],Table2[Sharpe Ratio Z-Score])</f>
        <v>233</v>
      </c>
      <c r="AV177">
        <f>(Table2[[#This Row],[Rank 1Y]]+Table2[[#This Row],[Rank 6M]]+Table2[[#This Row],[Rank Sharpe]])/3</f>
        <v>214</v>
      </c>
    </row>
    <row r="178" spans="1:48" x14ac:dyDescent="0.3">
      <c r="A178" t="s">
        <v>595</v>
      </c>
      <c r="B178" t="s">
        <v>596</v>
      </c>
      <c r="C178" t="s">
        <v>2906</v>
      </c>
      <c r="D178" t="s">
        <v>597</v>
      </c>
      <c r="E178">
        <v>29607.600462220002</v>
      </c>
      <c r="F178">
        <v>837.6</v>
      </c>
      <c r="G178">
        <v>65.756290073142296</v>
      </c>
      <c r="H178">
        <f>(Table2[[#This Row],[1Y Return vs Nifty]]-AVERAGE(Table2[1Y Return vs Nifty]))/_xlfn.STDEV.P(Table2[1Y Return vs Nifty])</f>
        <v>0.23804560893976093</v>
      </c>
      <c r="I178">
        <v>2.9260903933969602</v>
      </c>
      <c r="J178">
        <f>(Table2[[#This Row],[1M Return vs Nifty]]-AVERAGE(Table2[1M Return vs Nifty]))/_xlfn.STDEV.P(Table2[1M Return vs Nifty])</f>
        <v>-4.1118178413413024E-2</v>
      </c>
      <c r="K178">
        <v>21.1931284655236</v>
      </c>
      <c r="L178">
        <f>(Table2[[#This Row],[6M Return vs Nifty]]-AVERAGE(Table2[6M Return vs Nifty]))/_xlfn.STDEV.P(Table2[6M Return vs Nifty])</f>
        <v>0.18958123330070939</v>
      </c>
      <c r="M178">
        <v>6.57923996170432</v>
      </c>
      <c r="N178">
        <f>(Table2[[#This Row],[1W Return vs Nifty]]-AVERAGE(Table2[1W Return vs Nifty]))/_xlfn.STDEV.P(Table2[1W Return vs Nifty])</f>
        <v>0.95509070727339629</v>
      </c>
      <c r="O178">
        <v>801.85</v>
      </c>
      <c r="P178">
        <v>776.98842294944905</v>
      </c>
      <c r="Q178">
        <v>673.35933135245898</v>
      </c>
      <c r="R178">
        <v>76.491604036628303</v>
      </c>
      <c r="S178">
        <v>4.4584398578287665E-2</v>
      </c>
      <c r="T178">
        <v>7.8008339970458529E-2</v>
      </c>
      <c r="U178">
        <v>0.24391236743932776</v>
      </c>
      <c r="V178">
        <v>1.0792111965397899</v>
      </c>
      <c r="W178">
        <v>831.1</v>
      </c>
      <c r="X178">
        <v>861</v>
      </c>
      <c r="Y178">
        <v>787.15</v>
      </c>
      <c r="Z178">
        <v>864.5</v>
      </c>
      <c r="AA178">
        <v>691.4</v>
      </c>
      <c r="AB178">
        <v>864.5</v>
      </c>
      <c r="AC178">
        <v>7.8209601732643907E-3</v>
      </c>
      <c r="AD178">
        <v>2.7936962750716221E-2</v>
      </c>
      <c r="AE178">
        <v>6.409197738677519E-2</v>
      </c>
      <c r="AF178">
        <v>3.2115568290353336E-2</v>
      </c>
      <c r="AG178">
        <v>0.21145501880243001</v>
      </c>
      <c r="AH178">
        <v>3.2115568290353336E-2</v>
      </c>
      <c r="AI178">
        <v>7.5632760267430701</v>
      </c>
      <c r="AJ178">
        <v>99.499821364773098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0.11</v>
      </c>
      <c r="AM178" t="s">
        <v>2950</v>
      </c>
      <c r="AN178">
        <v>13.25</v>
      </c>
      <c r="AO178" t="s">
        <v>2950</v>
      </c>
      <c r="AP178">
        <v>0.12534237149147101</v>
      </c>
      <c r="AQ178">
        <f>(Table2[[#This Row],[Sharpe Ratio]]-AVERAGE(Table2[Sharpe Ratio]))/_xlfn.STDEV.P(Table2[Sharpe Ratio])</f>
        <v>0.78050504848368274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2.1221044195841365</v>
      </c>
      <c r="AS178">
        <f>_xlfn.RANK.AVG(Table2[[#This Row],[1Y Return vs Nifty Z-Score]],Table2[1Y Return vs Nifty Z-Score])</f>
        <v>215</v>
      </c>
      <c r="AT178">
        <f>_xlfn.RANK.AVG(Table2[[#This Row],[6M Return vs Nifty Z-Score]],Table2[6M Return vs Nifty Z-Score])</f>
        <v>257</v>
      </c>
      <c r="AU178">
        <f>_xlfn.RANK.AVG(Table2[[#This Row],[Sharpe Ratio Z-Score]],Table2[Sharpe Ratio Z-Score])</f>
        <v>171</v>
      </c>
      <c r="AV178">
        <f>(Table2[[#This Row],[Rank 1Y]]+Table2[[#This Row],[Rank 6M]]+Table2[[#This Row],[Rank Sharpe]])/3</f>
        <v>214.33333333333334</v>
      </c>
    </row>
    <row r="179" spans="1:48" x14ac:dyDescent="0.3">
      <c r="A179" t="s">
        <v>1552</v>
      </c>
      <c r="B179" t="s">
        <v>1553</v>
      </c>
      <c r="C179" t="s">
        <v>2920</v>
      </c>
      <c r="D179" t="s">
        <v>445</v>
      </c>
      <c r="E179">
        <v>5217.3012840000001</v>
      </c>
      <c r="F179">
        <v>141</v>
      </c>
      <c r="G179">
        <v>73.126979748926303</v>
      </c>
      <c r="H179">
        <f>(Table2[[#This Row],[1Y Return vs Nifty]]-AVERAGE(Table2[1Y Return vs Nifty]))/_xlfn.STDEV.P(Table2[1Y Return vs Nifty])</f>
        <v>0.32615870794131585</v>
      </c>
      <c r="I179">
        <v>43.781521190657003</v>
      </c>
      <c r="J179">
        <f>(Table2[[#This Row],[1M Return vs Nifty]]-AVERAGE(Table2[1M Return vs Nifty]))/_xlfn.STDEV.P(Table2[1M Return vs Nifty])</f>
        <v>3.5005291967459824</v>
      </c>
      <c r="K179">
        <v>64.915129280152101</v>
      </c>
      <c r="L179">
        <f>(Table2[[#This Row],[6M Return vs Nifty]]-AVERAGE(Table2[6M Return vs Nifty]))/_xlfn.STDEV.P(Table2[6M Return vs Nifty])</f>
        <v>1.5258775274743717</v>
      </c>
      <c r="M179">
        <v>31.2576314680495</v>
      </c>
      <c r="N179">
        <f>(Table2[[#This Row],[1W Return vs Nifty]]-AVERAGE(Table2[1W Return vs Nifty]))/_xlfn.STDEV.P(Table2[1W Return vs Nifty])</f>
        <v>5.6262055139980669</v>
      </c>
      <c r="O179">
        <v>116.11</v>
      </c>
      <c r="P179">
        <v>107.93006809537199</v>
      </c>
      <c r="Q179">
        <v>94.293776243370999</v>
      </c>
      <c r="R179">
        <v>70.310516253099493</v>
      </c>
      <c r="S179">
        <v>0.21436568770993025</v>
      </c>
      <c r="T179">
        <v>0.30640147354864911</v>
      </c>
      <c r="U179">
        <v>0.49532668663179691</v>
      </c>
      <c r="V179">
        <v>3.88794783807489</v>
      </c>
      <c r="W179">
        <v>139.25</v>
      </c>
      <c r="X179">
        <v>155.5</v>
      </c>
      <c r="Y179">
        <v>112.91</v>
      </c>
      <c r="Z179">
        <v>155.5</v>
      </c>
      <c r="AA179">
        <v>87.35</v>
      </c>
      <c r="AB179">
        <v>155.5</v>
      </c>
      <c r="AC179">
        <v>1.2567324955116588E-2</v>
      </c>
      <c r="AD179">
        <v>0.10283687943262421</v>
      </c>
      <c r="AE179">
        <v>0.24878221592418748</v>
      </c>
      <c r="AF179">
        <v>0.10283687943262421</v>
      </c>
      <c r="AG179">
        <v>0.61419576416714383</v>
      </c>
      <c r="AH179">
        <v>0.10283687943262421</v>
      </c>
      <c r="AI179">
        <v>10.2836879432624</v>
      </c>
      <c r="AJ179">
        <v>116.756341275941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0.39</v>
      </c>
      <c r="AM179" t="s">
        <v>2950</v>
      </c>
      <c r="AN179">
        <v>50.72</v>
      </c>
      <c r="AO179" t="s">
        <v>2950</v>
      </c>
      <c r="AP179">
        <v>3.8402294491512001E-2</v>
      </c>
      <c r="AQ179">
        <f>(Table2[[#This Row],[Sharpe Ratio]]-AVERAGE(Table2[Sharpe Ratio]))/_xlfn.STDEV.P(Table2[Sharpe Ratio])</f>
        <v>-0.19495614933455735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10.78381479682518</v>
      </c>
      <c r="AS179">
        <f>_xlfn.RANK.AVG(Table2[[#This Row],[1Y Return vs Nifty Z-Score]],Table2[1Y Return vs Nifty Z-Score])</f>
        <v>190</v>
      </c>
      <c r="AT179">
        <f>_xlfn.RANK.AVG(Table2[[#This Row],[6M Return vs Nifty Z-Score]],Table2[6M Return vs Nifty Z-Score])</f>
        <v>57</v>
      </c>
      <c r="AU179">
        <f>_xlfn.RANK.AVG(Table2[[#This Row],[Sharpe Ratio Z-Score]],Table2[Sharpe Ratio Z-Score])</f>
        <v>397</v>
      </c>
      <c r="AV179">
        <f>(Table2[[#This Row],[Rank 1Y]]+Table2[[#This Row],[Rank 6M]]+Table2[[#This Row],[Rank Sharpe]])/3</f>
        <v>214.66666666666666</v>
      </c>
    </row>
    <row r="180" spans="1:48" x14ac:dyDescent="0.3">
      <c r="A180" t="s">
        <v>729</v>
      </c>
      <c r="B180" t="s">
        <v>730</v>
      </c>
      <c r="C180" t="s">
        <v>2914</v>
      </c>
      <c r="D180" t="s">
        <v>383</v>
      </c>
      <c r="E180">
        <v>19848.743050500001</v>
      </c>
      <c r="F180">
        <v>332.8</v>
      </c>
      <c r="G180">
        <v>63.499905396097397</v>
      </c>
      <c r="H180">
        <f>(Table2[[#This Row],[1Y Return vs Nifty]]-AVERAGE(Table2[1Y Return vs Nifty]))/_xlfn.STDEV.P(Table2[1Y Return vs Nifty])</f>
        <v>0.21107160037618633</v>
      </c>
      <c r="I180">
        <v>6.2446705062040504</v>
      </c>
      <c r="J180">
        <f>(Table2[[#This Row],[1M Return vs Nifty]]-AVERAGE(Table2[1M Return vs Nifty]))/_xlfn.STDEV.P(Table2[1M Return vs Nifty])</f>
        <v>0.2465606029976406</v>
      </c>
      <c r="K180">
        <v>47.307626998270997</v>
      </c>
      <c r="L180">
        <f>(Table2[[#This Row],[6M Return vs Nifty]]-AVERAGE(Table2[6M Return vs Nifty]))/_xlfn.STDEV.P(Table2[6M Return vs Nifty])</f>
        <v>0.98773106549773348</v>
      </c>
      <c r="M180">
        <v>-3.6429260609574201</v>
      </c>
      <c r="N180">
        <f>(Table2[[#This Row],[1W Return vs Nifty]]-AVERAGE(Table2[1W Return vs Nifty]))/_xlfn.STDEV.P(Table2[1W Return vs Nifty])</f>
        <v>-0.97975626413380179</v>
      </c>
      <c r="O180">
        <v>325.91000000000003</v>
      </c>
      <c r="P180">
        <v>301.36968009140202</v>
      </c>
      <c r="Q180">
        <v>247.091402625678</v>
      </c>
      <c r="R180">
        <v>74.370900032075099</v>
      </c>
      <c r="S180">
        <v>2.1140805743917079E-2</v>
      </c>
      <c r="T180">
        <v>0.10429157936214928</v>
      </c>
      <c r="U180">
        <v>0.34687001030207054</v>
      </c>
      <c r="V180">
        <v>0.60848486813745295</v>
      </c>
      <c r="W180">
        <v>322.8</v>
      </c>
      <c r="X180">
        <v>338</v>
      </c>
      <c r="Y180">
        <v>322.8</v>
      </c>
      <c r="Z180">
        <v>338.3</v>
      </c>
      <c r="AA180">
        <v>307.10000000000002</v>
      </c>
      <c r="AB180">
        <v>355.9</v>
      </c>
      <c r="AC180">
        <v>3.0978934324659146E-2</v>
      </c>
      <c r="AD180">
        <v>1.5625E-2</v>
      </c>
      <c r="AE180">
        <v>3.0978934324659146E-2</v>
      </c>
      <c r="AF180">
        <v>1.6526442307692291E-2</v>
      </c>
      <c r="AG180">
        <v>8.3686095734288424E-2</v>
      </c>
      <c r="AH180">
        <v>6.9411057692307487E-2</v>
      </c>
      <c r="AI180">
        <v>6.9411057692307399</v>
      </c>
      <c r="AJ180">
        <v>95.707144957365401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0.23</v>
      </c>
      <c r="AM180" t="s">
        <v>2950</v>
      </c>
      <c r="AN180">
        <v>3.15</v>
      </c>
      <c r="AO180" t="s">
        <v>2950</v>
      </c>
      <c r="AP180">
        <v>6.2321120556526999E-2</v>
      </c>
      <c r="AQ180">
        <f>(Table2[[#This Row],[Sharpe Ratio]]-AVERAGE(Table2[Sharpe Ratio]))/_xlfn.STDEV.P(Table2[Sharpe Ratio])</f>
        <v>7.3411300165132809E-2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0.5390183049028916</v>
      </c>
      <c r="AS180">
        <f>_xlfn.RANK.AVG(Table2[[#This Row],[1Y Return vs Nifty Z-Score]],Table2[1Y Return vs Nifty Z-Score])</f>
        <v>219</v>
      </c>
      <c r="AT180">
        <f>_xlfn.RANK.AVG(Table2[[#This Row],[6M Return vs Nifty Z-Score]],Table2[6M Return vs Nifty Z-Score])</f>
        <v>101</v>
      </c>
      <c r="AU180">
        <f>_xlfn.RANK.AVG(Table2[[#This Row],[Sharpe Ratio Z-Score]],Table2[Sharpe Ratio Z-Score])</f>
        <v>324</v>
      </c>
      <c r="AV180">
        <f>(Table2[[#This Row],[Rank 1Y]]+Table2[[#This Row],[Rank 6M]]+Table2[[#This Row],[Rank Sharpe]])/3</f>
        <v>214.66666666666666</v>
      </c>
    </row>
    <row r="181" spans="1:48" x14ac:dyDescent="0.3">
      <c r="A181" t="s">
        <v>310</v>
      </c>
      <c r="B181" t="s">
        <v>311</v>
      </c>
      <c r="C181" t="s">
        <v>2913</v>
      </c>
      <c r="D181" t="s">
        <v>283</v>
      </c>
      <c r="E181">
        <v>76722.765487519995</v>
      </c>
      <c r="F181">
        <v>928.25</v>
      </c>
      <c r="G181">
        <v>35.579855747262798</v>
      </c>
      <c r="H181">
        <f>(Table2[[#This Row],[1Y Return vs Nifty]]-AVERAGE(Table2[1Y Return vs Nifty]))/_xlfn.STDEV.P(Table2[1Y Return vs Nifty])</f>
        <v>-0.12269935011148467</v>
      </c>
      <c r="I181">
        <v>7.5369787445163396</v>
      </c>
      <c r="J181">
        <f>(Table2[[#This Row],[1M Return vs Nifty]]-AVERAGE(Table2[1M Return vs Nifty]))/_xlfn.STDEV.P(Table2[1M Return vs Nifty])</f>
        <v>0.35858732724950015</v>
      </c>
      <c r="K181">
        <v>32.273519725814801</v>
      </c>
      <c r="L181">
        <f>(Table2[[#This Row],[6M Return vs Nifty]]-AVERAGE(Table2[6M Return vs Nifty]))/_xlfn.STDEV.P(Table2[6M Return vs Nifty])</f>
        <v>0.52823649845882503</v>
      </c>
      <c r="M181">
        <v>4.1674291434983504</v>
      </c>
      <c r="N181">
        <f>(Table2[[#This Row],[1W Return vs Nifty]]-AVERAGE(Table2[1W Return vs Nifty]))/_xlfn.STDEV.P(Table2[1W Return vs Nifty])</f>
        <v>0.49858424407687746</v>
      </c>
      <c r="O181">
        <v>858.73</v>
      </c>
      <c r="P181">
        <v>828.898734228791</v>
      </c>
      <c r="Q181">
        <v>734.15921187014499</v>
      </c>
      <c r="R181">
        <v>33.952870536466698</v>
      </c>
      <c r="S181">
        <v>8.0956761729530813E-2</v>
      </c>
      <c r="T181">
        <v>0.11985935273944603</v>
      </c>
      <c r="U181">
        <v>0.26437152186028134</v>
      </c>
      <c r="V181">
        <v>1.2486624450937001</v>
      </c>
      <c r="W181">
        <v>912.15</v>
      </c>
      <c r="X181">
        <v>979.9</v>
      </c>
      <c r="Y181">
        <v>883</v>
      </c>
      <c r="Z181">
        <v>979.9</v>
      </c>
      <c r="AA181">
        <v>747.3</v>
      </c>
      <c r="AB181">
        <v>979.9</v>
      </c>
      <c r="AC181">
        <v>1.7650605711779788E-2</v>
      </c>
      <c r="AD181">
        <v>5.564233773229188E-2</v>
      </c>
      <c r="AE181">
        <v>5.1245753114382842E-2</v>
      </c>
      <c r="AF181">
        <v>5.564233773229188E-2</v>
      </c>
      <c r="AG181">
        <v>0.24213836477987427</v>
      </c>
      <c r="AH181">
        <v>5.564233773229188E-2</v>
      </c>
      <c r="AI181">
        <v>5.56423377322918</v>
      </c>
      <c r="AJ181">
        <v>82.546705998033403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0.12</v>
      </c>
      <c r="AM181" t="s">
        <v>2950</v>
      </c>
      <c r="AN181">
        <v>18.89</v>
      </c>
      <c r="AO181" t="s">
        <v>2950</v>
      </c>
      <c r="AP181">
        <v>0.137594284784822</v>
      </c>
      <c r="AQ181">
        <f>(Table2[[#This Row],[Sharpe Ratio]]-AVERAGE(Table2[Sharpe Ratio]))/_xlfn.STDEV.P(Table2[Sharpe Ratio])</f>
        <v>0.91797060440564271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2.1806793240793607</v>
      </c>
      <c r="AS181">
        <f>_xlfn.RANK.AVG(Table2[[#This Row],[1Y Return vs Nifty Z-Score]],Table2[1Y Return vs Nifty Z-Score])</f>
        <v>319</v>
      </c>
      <c r="AT181">
        <f>_xlfn.RANK.AVG(Table2[[#This Row],[6M Return vs Nifty Z-Score]],Table2[6M Return vs Nifty Z-Score])</f>
        <v>186</v>
      </c>
      <c r="AU181">
        <f>_xlfn.RANK.AVG(Table2[[#This Row],[Sharpe Ratio Z-Score]],Table2[Sharpe Ratio Z-Score])</f>
        <v>143</v>
      </c>
      <c r="AV181">
        <f>(Table2[[#This Row],[Rank 1Y]]+Table2[[#This Row],[Rank 6M]]+Table2[[#This Row],[Rank Sharpe]])/3</f>
        <v>216</v>
      </c>
    </row>
    <row r="182" spans="1:48" x14ac:dyDescent="0.3">
      <c r="A182" t="s">
        <v>1333</v>
      </c>
      <c r="B182" t="s">
        <v>1334</v>
      </c>
      <c r="C182" t="s">
        <v>2908</v>
      </c>
      <c r="D182" t="s">
        <v>417</v>
      </c>
      <c r="E182">
        <v>7125.6304108800005</v>
      </c>
      <c r="F182">
        <v>269.39999999999998</v>
      </c>
      <c r="G182">
        <v>77.851289594585296</v>
      </c>
      <c r="H182">
        <f>(Table2[[#This Row],[1Y Return vs Nifty]]-AVERAGE(Table2[1Y Return vs Nifty]))/_xlfn.STDEV.P(Table2[1Y Return vs Nifty])</f>
        <v>0.38263559130709035</v>
      </c>
      <c r="I182">
        <v>16.717432833983999</v>
      </c>
      <c r="J182">
        <f>(Table2[[#This Row],[1M Return vs Nifty]]-AVERAGE(Table2[1M Return vs Nifty]))/_xlfn.STDEV.P(Table2[1M Return vs Nifty])</f>
        <v>1.1544161924517979</v>
      </c>
      <c r="K182">
        <v>21.913808374824701</v>
      </c>
      <c r="L182">
        <f>(Table2[[#This Row],[6M Return vs Nifty]]-AVERAGE(Table2[6M Return vs Nifty]))/_xlfn.STDEV.P(Table2[6M Return vs Nifty])</f>
        <v>0.21160771594425432</v>
      </c>
      <c r="M182">
        <v>4.0279344902804901</v>
      </c>
      <c r="N182">
        <f>(Table2[[#This Row],[1W Return vs Nifty]]-AVERAGE(Table2[1W Return vs Nifty]))/_xlfn.STDEV.P(Table2[1W Return vs Nifty])</f>
        <v>0.47218075907108459</v>
      </c>
      <c r="O182">
        <v>241.48</v>
      </c>
      <c r="P182">
        <v>224.342659643876</v>
      </c>
      <c r="Q182">
        <v>194.744678515868</v>
      </c>
      <c r="R182">
        <v>31.095438111276199</v>
      </c>
      <c r="S182">
        <v>0.11562034122908726</v>
      </c>
      <c r="T182">
        <v>0.20084160733249967</v>
      </c>
      <c r="U182">
        <v>0.38334973799065319</v>
      </c>
      <c r="V182">
        <v>1.43597671863766</v>
      </c>
      <c r="W182">
        <v>265.32</v>
      </c>
      <c r="X182">
        <v>271.45</v>
      </c>
      <c r="Y182">
        <v>252.27</v>
      </c>
      <c r="Z182">
        <v>271.45</v>
      </c>
      <c r="AA182">
        <v>186.3</v>
      </c>
      <c r="AB182">
        <v>271.45</v>
      </c>
      <c r="AC182">
        <v>1.5377657168701875E-2</v>
      </c>
      <c r="AD182">
        <v>7.6095025983666797E-3</v>
      </c>
      <c r="AE182">
        <v>6.7903436793911087E-2</v>
      </c>
      <c r="AF182">
        <v>7.6095025983666797E-3</v>
      </c>
      <c r="AG182">
        <v>0.44605475040257625</v>
      </c>
      <c r="AH182">
        <v>7.6095025983666797E-3</v>
      </c>
      <c r="AI182">
        <v>0.76095025983666797</v>
      </c>
      <c r="AJ182">
        <v>117.17049576783501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0.3</v>
      </c>
      <c r="AM182" t="s">
        <v>2950</v>
      </c>
      <c r="AN182">
        <v>34.729999999999997</v>
      </c>
      <c r="AO182" t="s">
        <v>2950</v>
      </c>
      <c r="AP182">
        <v>0.101335400492824</v>
      </c>
      <c r="AQ182">
        <f>(Table2[[#This Row],[Sharpe Ratio]]-AVERAGE(Table2[Sharpe Ratio]))/_xlfn.STDEV.P(Table2[Sharpe Ratio])</f>
        <v>0.51114861938437328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2.7319888781586004</v>
      </c>
      <c r="AS182">
        <f>_xlfn.RANK.AVG(Table2[[#This Row],[1Y Return vs Nifty Z-Score]],Table2[1Y Return vs Nifty Z-Score])</f>
        <v>173</v>
      </c>
      <c r="AT182">
        <f>_xlfn.RANK.AVG(Table2[[#This Row],[6M Return vs Nifty Z-Score]],Table2[6M Return vs Nifty Z-Score])</f>
        <v>256</v>
      </c>
      <c r="AU182">
        <f>_xlfn.RANK.AVG(Table2[[#This Row],[Sharpe Ratio Z-Score]],Table2[Sharpe Ratio Z-Score])</f>
        <v>230</v>
      </c>
      <c r="AV182">
        <f>(Table2[[#This Row],[Rank 1Y]]+Table2[[#This Row],[Rank 6M]]+Table2[[#This Row],[Rank Sharpe]])/3</f>
        <v>219.66666666666666</v>
      </c>
    </row>
    <row r="183" spans="1:48" x14ac:dyDescent="0.3">
      <c r="A183" t="s">
        <v>259</v>
      </c>
      <c r="B183" t="s">
        <v>260</v>
      </c>
      <c r="C183" t="s">
        <v>2907</v>
      </c>
      <c r="D183" t="s">
        <v>261</v>
      </c>
      <c r="E183">
        <v>93399.914486890004</v>
      </c>
      <c r="F183">
        <v>336.45</v>
      </c>
      <c r="G183">
        <v>76.838084887877002</v>
      </c>
      <c r="H183">
        <f>(Table2[[#This Row],[1Y Return vs Nifty]]-AVERAGE(Table2[1Y Return vs Nifty]))/_xlfn.STDEV.P(Table2[1Y Return vs Nifty])</f>
        <v>0.37052320962259988</v>
      </c>
      <c r="I183">
        <v>-6.8928670549248201</v>
      </c>
      <c r="J183">
        <f>(Table2[[#This Row],[1M Return vs Nifty]]-AVERAGE(Table2[1M Return vs Nifty]))/_xlfn.STDEV.P(Table2[1M Return vs Nifty])</f>
        <v>-0.89229718191526375</v>
      </c>
      <c r="K183">
        <v>70.9543101030592</v>
      </c>
      <c r="L183">
        <f>(Table2[[#This Row],[6M Return vs Nifty]]-AVERAGE(Table2[6M Return vs Nifty]))/_xlfn.STDEV.P(Table2[6M Return vs Nifty])</f>
        <v>1.710455881692674</v>
      </c>
      <c r="M183">
        <v>-1.4427440470684401</v>
      </c>
      <c r="N183">
        <f>(Table2[[#This Row],[1W Return vs Nifty]]-AVERAGE(Table2[1W Return vs Nifty]))/_xlfn.STDEV.P(Table2[1W Return vs Nifty])</f>
        <v>-0.56330680550828027</v>
      </c>
      <c r="O183">
        <v>340.05</v>
      </c>
      <c r="P183">
        <v>329.72106120373201</v>
      </c>
      <c r="Q183">
        <v>262.87289322785199</v>
      </c>
      <c r="R183">
        <v>61.358924821590598</v>
      </c>
      <c r="S183">
        <v>-1.0586678429642782E-2</v>
      </c>
      <c r="T183">
        <v>2.0407973854330796E-2</v>
      </c>
      <c r="U183">
        <v>0.27989613485317832</v>
      </c>
      <c r="V183">
        <v>3.0799469886752102</v>
      </c>
      <c r="W183">
        <v>330.1</v>
      </c>
      <c r="X183">
        <v>339.45</v>
      </c>
      <c r="Y183">
        <v>311.39999999999998</v>
      </c>
      <c r="Z183">
        <v>347.55</v>
      </c>
      <c r="AA183">
        <v>292</v>
      </c>
      <c r="AB183">
        <v>369.9</v>
      </c>
      <c r="AC183">
        <v>1.9236594971220766E-2</v>
      </c>
      <c r="AD183">
        <v>8.9166295140437057E-3</v>
      </c>
      <c r="AE183">
        <v>8.044315992292872E-2</v>
      </c>
      <c r="AF183">
        <v>3.29915292019618E-2</v>
      </c>
      <c r="AG183">
        <v>0.15222602739726021</v>
      </c>
      <c r="AH183">
        <v>9.9420419081587053E-2</v>
      </c>
      <c r="AI183">
        <v>9.9420419081586999</v>
      </c>
      <c r="AJ183">
        <v>113.822688274547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</v>
      </c>
      <c r="AM183" t="s">
        <v>2951</v>
      </c>
      <c r="AN183">
        <v>9.25</v>
      </c>
      <c r="AO183" t="s">
        <v>2950</v>
      </c>
      <c r="AP183">
        <v>2.2040328232725E-2</v>
      </c>
      <c r="AQ183">
        <f>(Table2[[#This Row],[Sharpe Ratio]]-AVERAGE(Table2[Sharpe Ratio]))/_xlfn.STDEV.P(Table2[Sharpe Ratio])</f>
        <v>-0.37853619384573861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0.24683891004599123</v>
      </c>
      <c r="AS183">
        <f>_xlfn.RANK.AVG(Table2[[#This Row],[1Y Return vs Nifty Z-Score]],Table2[1Y Return vs Nifty Z-Score])</f>
        <v>174</v>
      </c>
      <c r="AT183">
        <f>_xlfn.RANK.AVG(Table2[[#This Row],[6M Return vs Nifty Z-Score]],Table2[6M Return vs Nifty Z-Score])</f>
        <v>45</v>
      </c>
      <c r="AU183">
        <f>_xlfn.RANK.AVG(Table2[[#This Row],[Sharpe Ratio Z-Score]],Table2[Sharpe Ratio Z-Score])</f>
        <v>441</v>
      </c>
      <c r="AV183">
        <f>(Table2[[#This Row],[Rank 1Y]]+Table2[[#This Row],[Rank 6M]]+Table2[[#This Row],[Rank Sharpe]])/3</f>
        <v>220</v>
      </c>
    </row>
    <row r="184" spans="1:48" hidden="1" x14ac:dyDescent="0.3">
      <c r="A184" t="s">
        <v>1038</v>
      </c>
      <c r="B184" t="s">
        <v>1039</v>
      </c>
      <c r="C184" t="s">
        <v>2919</v>
      </c>
      <c r="D184" t="s">
        <v>137</v>
      </c>
      <c r="E184">
        <v>11059.638558569901</v>
      </c>
      <c r="F184">
        <v>200.81</v>
      </c>
      <c r="G184">
        <v>138.383461717714</v>
      </c>
      <c r="H184">
        <f>(Table2[[#This Row],[1Y Return vs Nifty]]-AVERAGE(Table2[1Y Return vs Nifty]))/_xlfn.STDEV.P(Table2[1Y Return vs Nifty])</f>
        <v>1.1062689973624158</v>
      </c>
      <c r="I184">
        <v>-9.3422096393644996</v>
      </c>
      <c r="J184">
        <f>(Table2[[#This Row],[1M Return vs Nifty]]-AVERAGE(Table2[1M Return vs Nifty]))/_xlfn.STDEV.P(Table2[1M Return vs Nifty])</f>
        <v>-1.1046241006569621</v>
      </c>
      <c r="K184">
        <v>-4.4307721737144199</v>
      </c>
      <c r="L184">
        <f>(Table2[[#This Row],[6M Return vs Nifty]]-AVERAGE(Table2[6M Return vs Nifty]))/_xlfn.STDEV.P(Table2[6M Return vs Nifty])</f>
        <v>-0.59357422227101986</v>
      </c>
      <c r="M184">
        <v>-2.3186513681435801</v>
      </c>
      <c r="N184">
        <f>(Table2[[#This Row],[1W Return vs Nifty]]-AVERAGE(Table2[1W Return vs Nifty]))/_xlfn.STDEV.P(Table2[1W Return vs Nifty])</f>
        <v>-0.72909814793595229</v>
      </c>
      <c r="O184">
        <v>198.98</v>
      </c>
      <c r="P184">
        <v>206.52681163714499</v>
      </c>
      <c r="Q184">
        <v>195.838210961464</v>
      </c>
      <c r="R184">
        <v>40.646890478121797</v>
      </c>
      <c r="S184">
        <v>9.1969042114785626E-3</v>
      </c>
      <c r="T184">
        <v>-2.7680723833518939E-2</v>
      </c>
      <c r="U184">
        <v>2.5387226599584922E-2</v>
      </c>
      <c r="V184">
        <v>0.59883212509165695</v>
      </c>
      <c r="W184">
        <v>196.6</v>
      </c>
      <c r="X184">
        <v>204.1</v>
      </c>
      <c r="Y184">
        <v>191.65</v>
      </c>
      <c r="Z184">
        <v>205.8</v>
      </c>
      <c r="AA184">
        <v>156.80000000000001</v>
      </c>
      <c r="AB184">
        <v>214</v>
      </c>
      <c r="AC184">
        <v>2.1414038657171952E-2</v>
      </c>
      <c r="AD184">
        <v>1.6383646232757343E-2</v>
      </c>
      <c r="AE184">
        <v>4.7795460474823859E-2</v>
      </c>
      <c r="AF184">
        <v>2.4849360091628858E-2</v>
      </c>
      <c r="AG184">
        <v>0.28067602040816308</v>
      </c>
      <c r="AH184">
        <v>6.5683979881479893E-2</v>
      </c>
      <c r="AI184">
        <v>41.8754046113241</v>
      </c>
      <c r="AJ184">
        <v>190.39768618944299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-0.19</v>
      </c>
      <c r="AM184" t="s">
        <v>2949</v>
      </c>
      <c r="AN184">
        <v>22.22</v>
      </c>
      <c r="AO184" t="s">
        <v>2950</v>
      </c>
      <c r="AP184">
        <v>0.16950650893163499</v>
      </c>
      <c r="AQ184">
        <f>(Table2[[#This Row],[Sharpe Ratio]]-AVERAGE(Table2[Sharpe Ratio]))/_xlfn.STDEV.P(Table2[Sharpe Ratio])</f>
        <v>1.2760233858784387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78</v>
      </c>
      <c r="AT184">
        <f>_xlfn.RANK.AVG(Table2[[#This Row],[6M Return vs Nifty Z-Score]],Table2[6M Return vs Nifty Z-Score])</f>
        <v>494</v>
      </c>
      <c r="AU184">
        <f>_xlfn.RANK.AVG(Table2[[#This Row],[Sharpe Ratio Z-Score]],Table2[Sharpe Ratio Z-Score])</f>
        <v>88</v>
      </c>
      <c r="AV184">
        <f>(Table2[[#This Row],[Rank 1Y]]+Table2[[#This Row],[Rank 6M]]+Table2[[#This Row],[Rank Sharpe]])/3</f>
        <v>220</v>
      </c>
    </row>
    <row r="185" spans="1:48" hidden="1" x14ac:dyDescent="0.3">
      <c r="A185" t="s">
        <v>1243</v>
      </c>
      <c r="B185" t="s">
        <v>1244</v>
      </c>
      <c r="C185" t="s">
        <v>2913</v>
      </c>
      <c r="D185" t="s">
        <v>65</v>
      </c>
      <c r="E185">
        <v>8125.8743475949996</v>
      </c>
      <c r="F185">
        <v>6571.7</v>
      </c>
      <c r="G185">
        <v>104.697698830476</v>
      </c>
      <c r="H185">
        <f>(Table2[[#This Row],[1Y Return vs Nifty]]-AVERAGE(Table2[1Y Return vs Nifty]))/_xlfn.STDEV.P(Table2[1Y Return vs Nifty])</f>
        <v>0.70357167990814518</v>
      </c>
      <c r="I185">
        <v>2.0005059861587</v>
      </c>
      <c r="J185">
        <f>(Table2[[#This Row],[1M Return vs Nifty]]-AVERAGE(Table2[1M Return vs Nifty]))/_xlfn.STDEV.P(Table2[1M Return vs Nifty])</f>
        <v>-0.1213546004120202</v>
      </c>
      <c r="K185">
        <v>17.584890788726501</v>
      </c>
      <c r="L185">
        <f>(Table2[[#This Row],[6M Return vs Nifty]]-AVERAGE(Table2[6M Return vs Nifty]))/_xlfn.STDEV.P(Table2[6M Return vs Nifty])</f>
        <v>7.9300950007074919E-2</v>
      </c>
      <c r="M185">
        <v>-0.89207652345244104</v>
      </c>
      <c r="N185">
        <f>(Table2[[#This Row],[1W Return vs Nifty]]-AVERAGE(Table2[1W Return vs Nifty]))/_xlfn.STDEV.P(Table2[1W Return vs Nifty])</f>
        <v>-0.45907670515981375</v>
      </c>
      <c r="O185">
        <v>6426.93</v>
      </c>
      <c r="P185">
        <v>6486.7038538933602</v>
      </c>
      <c r="Q185">
        <v>5634.1203652989498</v>
      </c>
      <c r="R185">
        <v>40.913671942005898</v>
      </c>
      <c r="S185">
        <v>2.2525529296258062E-2</v>
      </c>
      <c r="T185">
        <v>1.3103133428177705E-2</v>
      </c>
      <c r="U185">
        <v>0.16641100542964726</v>
      </c>
      <c r="V185">
        <v>0.79351513692824405</v>
      </c>
      <c r="W185">
        <v>6463</v>
      </c>
      <c r="X185">
        <v>6600</v>
      </c>
      <c r="Y185">
        <v>6381.5</v>
      </c>
      <c r="Z185">
        <v>6643.85</v>
      </c>
      <c r="AA185">
        <v>5540.1</v>
      </c>
      <c r="AB185">
        <v>6650</v>
      </c>
      <c r="AC185">
        <v>1.6818814791892178E-2</v>
      </c>
      <c r="AD185">
        <v>4.3063438684054489E-3</v>
      </c>
      <c r="AE185">
        <v>2.9804904802946064E-2</v>
      </c>
      <c r="AF185">
        <v>1.0978894350015977E-2</v>
      </c>
      <c r="AG185">
        <v>0.18620602516200058</v>
      </c>
      <c r="AH185">
        <v>1.1914725261347847E-2</v>
      </c>
      <c r="AI185">
        <v>18.538582102043598</v>
      </c>
      <c r="AJ185">
        <v>140.98643197653101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0.03</v>
      </c>
      <c r="AM185" t="s">
        <v>2950</v>
      </c>
      <c r="AN185">
        <v>8.69</v>
      </c>
      <c r="AO185" t="s">
        <v>2950</v>
      </c>
      <c r="AP185">
        <v>9.0782963260222005E-2</v>
      </c>
      <c r="AQ185">
        <f>(Table2[[#This Row],[Sharpe Ratio]]-AVERAGE(Table2[Sharpe Ratio]))/_xlfn.STDEV.P(Table2[Sharpe Ratio])</f>
        <v>0.39275105846640229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122</v>
      </c>
      <c r="AT185">
        <f>_xlfn.RANK.AVG(Table2[[#This Row],[6M Return vs Nifty Z-Score]],Table2[6M Return vs Nifty Z-Score])</f>
        <v>286</v>
      </c>
      <c r="AU185">
        <f>_xlfn.RANK.AVG(Table2[[#This Row],[Sharpe Ratio Z-Score]],Table2[Sharpe Ratio Z-Score])</f>
        <v>256</v>
      </c>
      <c r="AV185">
        <f>(Table2[[#This Row],[Rank 1Y]]+Table2[[#This Row],[Rank 6M]]+Table2[[#This Row],[Rank Sharpe]])/3</f>
        <v>221.33333333333334</v>
      </c>
    </row>
    <row r="186" spans="1:48" x14ac:dyDescent="0.3">
      <c r="A186" t="s">
        <v>1065</v>
      </c>
      <c r="B186" t="s">
        <v>1066</v>
      </c>
      <c r="C186" t="s">
        <v>2912</v>
      </c>
      <c r="D186" t="s">
        <v>60</v>
      </c>
      <c r="E186">
        <v>10685.14276956</v>
      </c>
      <c r="F186">
        <v>29.87</v>
      </c>
      <c r="G186">
        <v>74.504352352946896</v>
      </c>
      <c r="H186">
        <f>(Table2[[#This Row],[1Y Return vs Nifty]]-AVERAGE(Table2[1Y Return vs Nifty]))/_xlfn.STDEV.P(Table2[1Y Return vs Nifty])</f>
        <v>0.34262454410571613</v>
      </c>
      <c r="I186">
        <v>12.4091579961152</v>
      </c>
      <c r="J186">
        <f>(Table2[[#This Row],[1M Return vs Nifty]]-AVERAGE(Table2[1M Return vs Nifty]))/_xlfn.STDEV.P(Table2[1M Return vs Nifty])</f>
        <v>0.78094343807744937</v>
      </c>
      <c r="K186">
        <v>21.018767273622299</v>
      </c>
      <c r="L186">
        <f>(Table2[[#This Row],[6M Return vs Nifty]]-AVERAGE(Table2[6M Return vs Nifty]))/_xlfn.STDEV.P(Table2[6M Return vs Nifty])</f>
        <v>0.1842521493099453</v>
      </c>
      <c r="M186">
        <v>-2.1032852856947999</v>
      </c>
      <c r="N186">
        <f>(Table2[[#This Row],[1W Return vs Nifty]]-AVERAGE(Table2[1W Return vs Nifty]))/_xlfn.STDEV.P(Table2[1W Return vs Nifty])</f>
        <v>-0.68833375304683941</v>
      </c>
      <c r="O186">
        <v>28.27</v>
      </c>
      <c r="P186">
        <v>27.204597994245098</v>
      </c>
      <c r="Q186">
        <v>24.180598893992599</v>
      </c>
      <c r="R186">
        <v>59.953572220308402</v>
      </c>
      <c r="S186">
        <v>5.6597099398655759E-2</v>
      </c>
      <c r="T186">
        <v>9.7976158527273371E-2</v>
      </c>
      <c r="U186">
        <v>0.23528784919470591</v>
      </c>
      <c r="V186">
        <v>2.56479821448433</v>
      </c>
      <c r="W186">
        <v>29.75</v>
      </c>
      <c r="X186">
        <v>31.16</v>
      </c>
      <c r="Y186">
        <v>29.75</v>
      </c>
      <c r="Z186">
        <v>32.299999999999997</v>
      </c>
      <c r="AA186">
        <v>23.3</v>
      </c>
      <c r="AB186">
        <v>33.11</v>
      </c>
      <c r="AC186">
        <v>4.0336134453782257E-3</v>
      </c>
      <c r="AD186">
        <v>4.3187144291931601E-2</v>
      </c>
      <c r="AE186">
        <v>4.0336134453782257E-3</v>
      </c>
      <c r="AF186">
        <v>8.1352527619685144E-2</v>
      </c>
      <c r="AG186">
        <v>0.28197424892703871</v>
      </c>
      <c r="AH186">
        <v>0.10847003682624701</v>
      </c>
      <c r="AI186">
        <v>15.3331101439571</v>
      </c>
      <c r="AJ186">
        <v>116.44927536231801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0.01</v>
      </c>
      <c r="AM186" t="s">
        <v>2950</v>
      </c>
      <c r="AN186">
        <v>21.92</v>
      </c>
      <c r="AO186" t="s">
        <v>2950</v>
      </c>
      <c r="AP186">
        <v>0.10175996422792701</v>
      </c>
      <c r="AQ186">
        <f>(Table2[[#This Row],[Sharpe Ratio]]-AVERAGE(Table2[Sharpe Ratio]))/_xlfn.STDEV.P(Table2[Sharpe Ratio])</f>
        <v>0.51591219291553037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1.1353985713618018</v>
      </c>
      <c r="AS186">
        <f>_xlfn.RANK.AVG(Table2[[#This Row],[1Y Return vs Nifty Z-Score]],Table2[1Y Return vs Nifty Z-Score])</f>
        <v>185</v>
      </c>
      <c r="AT186">
        <f>_xlfn.RANK.AVG(Table2[[#This Row],[6M Return vs Nifty Z-Score]],Table2[6M Return vs Nifty Z-Score])</f>
        <v>260</v>
      </c>
      <c r="AU186">
        <f>_xlfn.RANK.AVG(Table2[[#This Row],[Sharpe Ratio Z-Score]],Table2[Sharpe Ratio Z-Score])</f>
        <v>227</v>
      </c>
      <c r="AV186">
        <f>(Table2[[#This Row],[Rank 1Y]]+Table2[[#This Row],[Rank 6M]]+Table2[[#This Row],[Rank Sharpe]])/3</f>
        <v>224</v>
      </c>
    </row>
    <row r="187" spans="1:48" x14ac:dyDescent="0.3">
      <c r="A187" t="s">
        <v>69</v>
      </c>
      <c r="B187" t="s">
        <v>70</v>
      </c>
      <c r="C187" t="s">
        <v>2910</v>
      </c>
      <c r="D187" t="s">
        <v>52</v>
      </c>
      <c r="E187">
        <v>352184.76974257501</v>
      </c>
      <c r="F187">
        <v>961.8</v>
      </c>
      <c r="G187">
        <v>40.799295593400899</v>
      </c>
      <c r="H187">
        <f>(Table2[[#This Row],[1Y Return vs Nifty]]-AVERAGE(Table2[1Y Return vs Nifty]))/_xlfn.STDEV.P(Table2[1Y Return vs Nifty])</f>
        <v>-6.0303422440508847E-2</v>
      </c>
      <c r="I187">
        <v>-1.7297102525264501</v>
      </c>
      <c r="J187">
        <f>(Table2[[#This Row],[1M Return vs Nifty]]-AVERAGE(Table2[1M Return vs Nifty]))/_xlfn.STDEV.P(Table2[1M Return vs Nifty])</f>
        <v>-0.4447170100773275</v>
      </c>
      <c r="K187">
        <v>25.117423687700001</v>
      </c>
      <c r="L187">
        <f>(Table2[[#This Row],[6M Return vs Nifty]]-AVERAGE(Table2[6M Return vs Nifty]))/_xlfn.STDEV.P(Table2[6M Return vs Nifty])</f>
        <v>0.30952133359189254</v>
      </c>
      <c r="M187">
        <v>-1.3082015229384101</v>
      </c>
      <c r="N187">
        <f>(Table2[[#This Row],[1W Return vs Nifty]]-AVERAGE(Table2[1W Return vs Nifty]))/_xlfn.STDEV.P(Table2[1W Return vs Nifty])</f>
        <v>-0.53784065726128827</v>
      </c>
      <c r="O187">
        <v>968.58</v>
      </c>
      <c r="P187">
        <v>966.21494222027798</v>
      </c>
      <c r="Q187">
        <v>846.95773557423695</v>
      </c>
      <c r="R187">
        <v>45.515925836211203</v>
      </c>
      <c r="S187">
        <v>-6.9999380536456268E-3</v>
      </c>
      <c r="T187">
        <v>-4.5693168542113582E-3</v>
      </c>
      <c r="U187">
        <v>0.1355938550439002</v>
      </c>
      <c r="V187">
        <v>1.0274794105728999</v>
      </c>
      <c r="W187">
        <v>958.1</v>
      </c>
      <c r="X187">
        <v>980.9</v>
      </c>
      <c r="Y187">
        <v>958.1</v>
      </c>
      <c r="Z187">
        <v>1003.55</v>
      </c>
      <c r="AA187">
        <v>855.4</v>
      </c>
      <c r="AB187">
        <v>1010.25</v>
      </c>
      <c r="AC187">
        <v>3.86180983195894E-3</v>
      </c>
      <c r="AD187">
        <v>1.9858598461218513E-2</v>
      </c>
      <c r="AE187">
        <v>3.86180983195894E-3</v>
      </c>
      <c r="AF187">
        <v>4.3408192971511772E-2</v>
      </c>
      <c r="AG187">
        <v>0.12438625204582654</v>
      </c>
      <c r="AH187">
        <v>5.0374298190892119E-2</v>
      </c>
      <c r="AI187">
        <v>10.792264504054801</v>
      </c>
      <c r="AJ187">
        <v>72.458310919849296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-0.17</v>
      </c>
      <c r="AM187" t="s">
        <v>2949</v>
      </c>
      <c r="AN187">
        <v>6.41</v>
      </c>
      <c r="AO187" t="s">
        <v>2950</v>
      </c>
      <c r="AP187">
        <v>0.137602410918612</v>
      </c>
      <c r="AQ187">
        <f>(Table2[[#This Row],[Sharpe Ratio]]-AVERAGE(Table2[Sharpe Ratio]))/_xlfn.STDEV.P(Table2[Sharpe Ratio])</f>
        <v>0.91806177902238972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0.18472202283515771</v>
      </c>
      <c r="AS187">
        <f>_xlfn.RANK.AVG(Table2[[#This Row],[1Y Return vs Nifty Z-Score]],Table2[1Y Return vs Nifty Z-Score])</f>
        <v>300</v>
      </c>
      <c r="AT187">
        <f>_xlfn.RANK.AVG(Table2[[#This Row],[6M Return vs Nifty Z-Score]],Table2[6M Return vs Nifty Z-Score])</f>
        <v>231</v>
      </c>
      <c r="AU187">
        <f>_xlfn.RANK.AVG(Table2[[#This Row],[Sharpe Ratio Z-Score]],Table2[Sharpe Ratio Z-Score])</f>
        <v>142</v>
      </c>
      <c r="AV187">
        <f>(Table2[[#This Row],[Rank 1Y]]+Table2[[#This Row],[Rank 6M]]+Table2[[#This Row],[Rank Sharpe]])/3</f>
        <v>224.33333333333334</v>
      </c>
    </row>
    <row r="188" spans="1:48" x14ac:dyDescent="0.3">
      <c r="A188" t="s">
        <v>264</v>
      </c>
      <c r="B188" t="s">
        <v>265</v>
      </c>
      <c r="C188" t="s">
        <v>2910</v>
      </c>
      <c r="D188" t="s">
        <v>255</v>
      </c>
      <c r="E188">
        <v>90958.828164599996</v>
      </c>
      <c r="F188">
        <v>32606.35</v>
      </c>
      <c r="G188">
        <v>45.180723368707604</v>
      </c>
      <c r="H188">
        <f>(Table2[[#This Row],[1Y Return vs Nifty]]-AVERAGE(Table2[1Y Return vs Nifty]))/_xlfn.STDEV.P(Table2[1Y Return vs Nifty])</f>
        <v>-7.9255315896506421E-3</v>
      </c>
      <c r="I188">
        <v>0.21342840113979999</v>
      </c>
      <c r="J188">
        <f>(Table2[[#This Row],[1M Return vs Nifty]]-AVERAGE(Table2[1M Return vs Nifty]))/_xlfn.STDEV.P(Table2[1M Return vs Nifty])</f>
        <v>-0.27627154816362348</v>
      </c>
      <c r="K188">
        <v>40.218903012077597</v>
      </c>
      <c r="L188">
        <f>(Table2[[#This Row],[6M Return vs Nifty]]-AVERAGE(Table2[6M Return vs Nifty]))/_xlfn.STDEV.P(Table2[6M Return vs Nifty])</f>
        <v>0.77107502467901501</v>
      </c>
      <c r="M188">
        <v>-1.4677913282219499</v>
      </c>
      <c r="N188">
        <f>(Table2[[#This Row],[1W Return vs Nifty]]-AVERAGE(Table2[1W Return vs Nifty]))/_xlfn.STDEV.P(Table2[1W Return vs Nifty])</f>
        <v>-0.56804774358093679</v>
      </c>
      <c r="O188">
        <v>31585.54</v>
      </c>
      <c r="P188">
        <v>30673.319905455101</v>
      </c>
      <c r="Q188">
        <v>26243.314962451299</v>
      </c>
      <c r="R188">
        <v>54.726780410500098</v>
      </c>
      <c r="S188">
        <v>3.2318902890373202E-2</v>
      </c>
      <c r="T188">
        <v>6.3019917651663038E-2</v>
      </c>
      <c r="U188">
        <v>0.24246308237556402</v>
      </c>
      <c r="V188">
        <v>0.80710076292398902</v>
      </c>
      <c r="W188">
        <v>32064.95</v>
      </c>
      <c r="X188">
        <v>32800</v>
      </c>
      <c r="Y188">
        <v>32064.95</v>
      </c>
      <c r="Z188">
        <v>34350</v>
      </c>
      <c r="AA188">
        <v>27500</v>
      </c>
      <c r="AB188">
        <v>34350</v>
      </c>
      <c r="AC188">
        <v>1.6884479782441453E-2</v>
      </c>
      <c r="AD188">
        <v>5.9390272140242839E-3</v>
      </c>
      <c r="AE188">
        <v>1.6884479782441453E-2</v>
      </c>
      <c r="AF188">
        <v>5.3475780024443198E-2</v>
      </c>
      <c r="AG188">
        <v>0.18568545454545449</v>
      </c>
      <c r="AH188">
        <v>5.3475780024443198E-2</v>
      </c>
      <c r="AI188">
        <v>5.3475780024443198</v>
      </c>
      <c r="AJ188">
        <v>81.841934287538606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-0.08</v>
      </c>
      <c r="AM188" t="s">
        <v>2949</v>
      </c>
      <c r="AN188">
        <v>10.35</v>
      </c>
      <c r="AO188" t="s">
        <v>2950</v>
      </c>
      <c r="AP188">
        <v>9.1282724459683995E-2</v>
      </c>
      <c r="AQ188">
        <f>(Table2[[#This Row],[Sharpe Ratio]]-AVERAGE(Table2[Sharpe Ratio]))/_xlfn.STDEV.P(Table2[Sharpe Ratio])</f>
        <v>0.39835834195489639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0.31718854329970048</v>
      </c>
      <c r="AS188">
        <f>_xlfn.RANK.AVG(Table2[[#This Row],[1Y Return vs Nifty Z-Score]],Table2[1Y Return vs Nifty Z-Score])</f>
        <v>280</v>
      </c>
      <c r="AT188">
        <f>_xlfn.RANK.AVG(Table2[[#This Row],[6M Return vs Nifty Z-Score]],Table2[6M Return vs Nifty Z-Score])</f>
        <v>138</v>
      </c>
      <c r="AU188">
        <f>_xlfn.RANK.AVG(Table2[[#This Row],[Sharpe Ratio Z-Score]],Table2[Sharpe Ratio Z-Score])</f>
        <v>255</v>
      </c>
      <c r="AV188">
        <f>(Table2[[#This Row],[Rank 1Y]]+Table2[[#This Row],[Rank 6M]]+Table2[[#This Row],[Rank Sharpe]])/3</f>
        <v>224.33333333333334</v>
      </c>
    </row>
    <row r="189" spans="1:48" x14ac:dyDescent="0.3">
      <c r="A189" t="s">
        <v>217</v>
      </c>
      <c r="B189" t="s">
        <v>218</v>
      </c>
      <c r="C189" t="s">
        <v>2913</v>
      </c>
      <c r="D189" t="s">
        <v>65</v>
      </c>
      <c r="E189">
        <v>108270.777324</v>
      </c>
      <c r="F189">
        <v>1088.6500000000001</v>
      </c>
      <c r="G189">
        <v>69.738096327237201</v>
      </c>
      <c r="H189">
        <f>(Table2[[#This Row],[1Y Return vs Nifty]]-AVERAGE(Table2[1Y Return vs Nifty]))/_xlfn.STDEV.P(Table2[1Y Return vs Nifty])</f>
        <v>0.28564621405338697</v>
      </c>
      <c r="I189">
        <v>-8.9528785774489492</v>
      </c>
      <c r="J189">
        <f>(Table2[[#This Row],[1M Return vs Nifty]]-AVERAGE(Table2[1M Return vs Nifty]))/_xlfn.STDEV.P(Table2[1M Return vs Nifty])</f>
        <v>-1.0708740383863253</v>
      </c>
      <c r="K189">
        <v>51.567051396713197</v>
      </c>
      <c r="L189">
        <f>(Table2[[#This Row],[6M Return vs Nifty]]-AVERAGE(Table2[6M Return vs Nifty]))/_xlfn.STDEV.P(Table2[6M Return vs Nifty])</f>
        <v>1.1179138781069591</v>
      </c>
      <c r="M189">
        <v>-0.88983098890883705</v>
      </c>
      <c r="N189">
        <f>(Table2[[#This Row],[1W Return vs Nifty]]-AVERAGE(Table2[1W Return vs Nifty]))/_xlfn.STDEV.P(Table2[1W Return vs Nifty])</f>
        <v>-0.45865167139483182</v>
      </c>
      <c r="O189">
        <v>1065.46</v>
      </c>
      <c r="P189">
        <v>1020.2800560281599</v>
      </c>
      <c r="Q189">
        <v>840.40506753513205</v>
      </c>
      <c r="R189">
        <v>64.878066122626194</v>
      </c>
      <c r="S189">
        <v>2.1765246935596005E-2</v>
      </c>
      <c r="T189">
        <v>6.7010957989316111E-2</v>
      </c>
      <c r="U189">
        <v>0.29538723890963503</v>
      </c>
      <c r="V189">
        <v>0.82328746898003102</v>
      </c>
      <c r="W189">
        <v>1079</v>
      </c>
      <c r="X189">
        <v>1102.9000000000001</v>
      </c>
      <c r="Y189">
        <v>1050</v>
      </c>
      <c r="Z189">
        <v>1109.5</v>
      </c>
      <c r="AA189">
        <v>933.8</v>
      </c>
      <c r="AB189">
        <v>1111.8</v>
      </c>
      <c r="AC189">
        <v>8.9434661723819531E-3</v>
      </c>
      <c r="AD189">
        <v>1.3089606393239306E-2</v>
      </c>
      <c r="AE189">
        <v>3.6809523809523848E-2</v>
      </c>
      <c r="AF189">
        <v>1.9152160933265883E-2</v>
      </c>
      <c r="AG189">
        <v>0.16582780038552158</v>
      </c>
      <c r="AH189">
        <v>2.1264869333578185E-2</v>
      </c>
      <c r="AI189">
        <v>7.7021999724429202</v>
      </c>
      <c r="AJ189">
        <v>98.695017338930398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7.0000000000000007E-2</v>
      </c>
      <c r="AM189" t="s">
        <v>2950</v>
      </c>
      <c r="AN189">
        <v>8.1199999999999992</v>
      </c>
      <c r="AO189" t="s">
        <v>2950</v>
      </c>
      <c r="AP189">
        <v>4.4168853404785997E-2</v>
      </c>
      <c r="AQ189">
        <f>(Table2[[#This Row],[Sharpe Ratio]]-AVERAGE(Table2[Sharpe Ratio]))/_xlfn.STDEV.P(Table2[Sharpe Ratio])</f>
        <v>-0.13025578721232972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-0.25622140483314076</v>
      </c>
      <c r="AS189">
        <f>_xlfn.RANK.AVG(Table2[[#This Row],[1Y Return vs Nifty Z-Score]],Table2[1Y Return vs Nifty Z-Score])</f>
        <v>202</v>
      </c>
      <c r="AT189">
        <f>_xlfn.RANK.AVG(Table2[[#This Row],[6M Return vs Nifty Z-Score]],Table2[6M Return vs Nifty Z-Score])</f>
        <v>88</v>
      </c>
      <c r="AU189">
        <f>_xlfn.RANK.AVG(Table2[[#This Row],[Sharpe Ratio Z-Score]],Table2[Sharpe Ratio Z-Score])</f>
        <v>385</v>
      </c>
      <c r="AV189">
        <f>(Table2[[#This Row],[Rank 1Y]]+Table2[[#This Row],[Rank 6M]]+Table2[[#This Row],[Rank Sharpe]])/3</f>
        <v>225</v>
      </c>
    </row>
    <row r="190" spans="1:48" x14ac:dyDescent="0.3">
      <c r="A190" t="s">
        <v>1574</v>
      </c>
      <c r="B190" t="s">
        <v>1575</v>
      </c>
      <c r="C190" t="s">
        <v>2909</v>
      </c>
      <c r="D190" t="s">
        <v>46</v>
      </c>
      <c r="E190">
        <v>5049.548140635</v>
      </c>
      <c r="F190">
        <v>69.44</v>
      </c>
      <c r="G190">
        <v>111.963863994059</v>
      </c>
      <c r="H190">
        <f>(Table2[[#This Row],[1Y Return vs Nifty]]-AVERAGE(Table2[1Y Return vs Nifty]))/_xlfn.STDEV.P(Table2[1Y Return vs Nifty])</f>
        <v>0.79043523794450155</v>
      </c>
      <c r="I190">
        <v>7.8287747671264798</v>
      </c>
      <c r="J190">
        <f>(Table2[[#This Row],[1M Return vs Nifty]]-AVERAGE(Table2[1M Return vs Nifty]))/_xlfn.STDEV.P(Table2[1M Return vs Nifty])</f>
        <v>0.38388233937867006</v>
      </c>
      <c r="K190">
        <v>4.5904097952287204</v>
      </c>
      <c r="L190">
        <f>(Table2[[#This Row],[6M Return vs Nifty]]-AVERAGE(Table2[6M Return vs Nifty]))/_xlfn.STDEV.P(Table2[6M Return vs Nifty])</f>
        <v>-0.31785554953059875</v>
      </c>
      <c r="M190">
        <v>6.3408454649105304</v>
      </c>
      <c r="N190">
        <f>(Table2[[#This Row],[1W Return vs Nifty]]-AVERAGE(Table2[1W Return vs Nifty]))/_xlfn.STDEV.P(Table2[1W Return vs Nifty])</f>
        <v>0.90996750451000574</v>
      </c>
      <c r="O190">
        <v>64.66</v>
      </c>
      <c r="P190">
        <v>62.350229219601303</v>
      </c>
      <c r="Q190">
        <v>56.607041466243601</v>
      </c>
      <c r="R190">
        <v>63.514654515677996</v>
      </c>
      <c r="S190">
        <v>7.3925146922363183E-2</v>
      </c>
      <c r="T190">
        <v>0.11370881661762766</v>
      </c>
      <c r="U190">
        <v>0.22670251264428054</v>
      </c>
      <c r="V190">
        <v>1.85557045591882</v>
      </c>
      <c r="W190">
        <v>68.61</v>
      </c>
      <c r="X190">
        <v>71.510000000000005</v>
      </c>
      <c r="Y190">
        <v>68.61</v>
      </c>
      <c r="Z190">
        <v>74.400000000000006</v>
      </c>
      <c r="AA190">
        <v>50.2</v>
      </c>
      <c r="AB190">
        <v>74.400000000000006</v>
      </c>
      <c r="AC190">
        <v>1.2097361900597514E-2</v>
      </c>
      <c r="AD190">
        <v>2.9809907834101423E-2</v>
      </c>
      <c r="AE190">
        <v>1.2097361900597514E-2</v>
      </c>
      <c r="AF190">
        <v>7.1428571428571619E-2</v>
      </c>
      <c r="AG190">
        <v>0.38326693227091613</v>
      </c>
      <c r="AH190">
        <v>7.1428571428571619E-2</v>
      </c>
      <c r="AI190">
        <v>13.767281105990699</v>
      </c>
      <c r="AJ190">
        <v>147.557932263814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0.09</v>
      </c>
      <c r="AM190" t="s">
        <v>2950</v>
      </c>
      <c r="AN190">
        <v>27.3</v>
      </c>
      <c r="AO190" t="s">
        <v>2950</v>
      </c>
      <c r="AP190">
        <v>0.12953011201376299</v>
      </c>
      <c r="AQ190">
        <f>(Table2[[#This Row],[Sharpe Ratio]]-AVERAGE(Table2[Sharpe Ratio]))/_xlfn.STDEV.P(Table2[Sharpe Ratio])</f>
        <v>0.82749118568285784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2.5939207179854362</v>
      </c>
      <c r="AS190">
        <f>_xlfn.RANK.AVG(Table2[[#This Row],[1Y Return vs Nifty Z-Score]],Table2[1Y Return vs Nifty Z-Score])</f>
        <v>111</v>
      </c>
      <c r="AT190">
        <f>_xlfn.RANK.AVG(Table2[[#This Row],[6M Return vs Nifty Z-Score]],Table2[6M Return vs Nifty Z-Score])</f>
        <v>404</v>
      </c>
      <c r="AU190">
        <f>_xlfn.RANK.AVG(Table2[[#This Row],[Sharpe Ratio Z-Score]],Table2[Sharpe Ratio Z-Score])</f>
        <v>162</v>
      </c>
      <c r="AV190">
        <f>(Table2[[#This Row],[Rank 1Y]]+Table2[[#This Row],[Rank 6M]]+Table2[[#This Row],[Rank Sharpe]])/3</f>
        <v>225.66666666666666</v>
      </c>
    </row>
    <row r="191" spans="1:48" hidden="1" x14ac:dyDescent="0.3">
      <c r="A191" t="s">
        <v>1538</v>
      </c>
      <c r="B191" t="s">
        <v>1539</v>
      </c>
      <c r="C191" t="s">
        <v>2921</v>
      </c>
      <c r="D191" t="s">
        <v>109</v>
      </c>
      <c r="E191">
        <v>5319.07462983</v>
      </c>
      <c r="F191">
        <v>266.25</v>
      </c>
      <c r="G191">
        <v>61.820598851546301</v>
      </c>
      <c r="H191">
        <f>(Table2[[#This Row],[1Y Return vs Nifty]]-AVERAGE(Table2[1Y Return vs Nifty]))/_xlfn.STDEV.P(Table2[1Y Return vs Nifty])</f>
        <v>0.19099628716633388</v>
      </c>
      <c r="I191">
        <v>-20.062053606031501</v>
      </c>
      <c r="J191">
        <f>(Table2[[#This Row],[1M Return vs Nifty]]-AVERAGE(Table2[1M Return vs Nifty]))/_xlfn.STDEV.P(Table2[1M Return vs Nifty])</f>
        <v>-2.0338985326184198</v>
      </c>
      <c r="K191">
        <v>31.4707409570598</v>
      </c>
      <c r="L191">
        <f>(Table2[[#This Row],[6M Return vs Nifty]]-AVERAGE(Table2[6M Return vs Nifty]))/_xlfn.STDEV.P(Table2[6M Return vs Nifty])</f>
        <v>0.50370078934805451</v>
      </c>
      <c r="M191">
        <v>-1.62819685795129</v>
      </c>
      <c r="N191">
        <f>(Table2[[#This Row],[1W Return vs Nifty]]-AVERAGE(Table2[1W Return vs Nifty]))/_xlfn.STDEV.P(Table2[1W Return vs Nifty])</f>
        <v>-0.59840922985554212</v>
      </c>
      <c r="O191">
        <v>267.94</v>
      </c>
      <c r="P191">
        <v>267.29020315199398</v>
      </c>
      <c r="Q191">
        <v>226.81002216214301</v>
      </c>
      <c r="R191">
        <v>70.260741913980894</v>
      </c>
      <c r="S191">
        <v>-6.307382249757354E-3</v>
      </c>
      <c r="T191">
        <v>-3.8916620950841807E-3</v>
      </c>
      <c r="U191">
        <v>0.17388992541811898</v>
      </c>
      <c r="V191">
        <v>0.59487695674607799</v>
      </c>
      <c r="W191">
        <v>264.05</v>
      </c>
      <c r="X191">
        <v>272.3</v>
      </c>
      <c r="Y191">
        <v>262.60000000000002</v>
      </c>
      <c r="Z191">
        <v>277.7</v>
      </c>
      <c r="AA191">
        <v>213.95</v>
      </c>
      <c r="AB191">
        <v>287.7</v>
      </c>
      <c r="AC191">
        <v>8.3317553493655883E-3</v>
      </c>
      <c r="AD191">
        <v>2.272300469483568E-2</v>
      </c>
      <c r="AE191">
        <v>1.3899466869763843E-2</v>
      </c>
      <c r="AF191">
        <v>4.3004694835680812E-2</v>
      </c>
      <c r="AG191">
        <v>0.24444963776583317</v>
      </c>
      <c r="AH191">
        <v>8.0563380281690078E-2</v>
      </c>
      <c r="AI191">
        <v>20.356807511736999</v>
      </c>
      <c r="AJ191">
        <v>105.75734157650599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</v>
      </c>
      <c r="AM191">
        <v>0</v>
      </c>
      <c r="AN191">
        <v>16.96</v>
      </c>
      <c r="AO191" t="s">
        <v>2950</v>
      </c>
      <c r="AP191">
        <v>8.6269091945467002E-2</v>
      </c>
      <c r="AQ191">
        <f>(Table2[[#This Row],[Sharpe Ratio]]-AVERAGE(Table2[Sharpe Ratio]))/_xlfn.STDEV.P(Table2[Sharpe Ratio])</f>
        <v>0.34210575803159382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-1.5955049279279798</v>
      </c>
      <c r="AS191">
        <f>_xlfn.RANK.AVG(Table2[[#This Row],[1Y Return vs Nifty Z-Score]],Table2[1Y Return vs Nifty Z-Score])</f>
        <v>224</v>
      </c>
      <c r="AT191">
        <f>_xlfn.RANK.AVG(Table2[[#This Row],[6M Return vs Nifty Z-Score]],Table2[6M Return vs Nifty Z-Score])</f>
        <v>192</v>
      </c>
      <c r="AU191">
        <f>_xlfn.RANK.AVG(Table2[[#This Row],[Sharpe Ratio Z-Score]],Table2[Sharpe Ratio Z-Score])</f>
        <v>266</v>
      </c>
      <c r="AV191">
        <f>(Table2[[#This Row],[Rank 1Y]]+Table2[[#This Row],[Rank 6M]]+Table2[[#This Row],[Rank Sharpe]])/3</f>
        <v>227.33333333333334</v>
      </c>
    </row>
    <row r="192" spans="1:48" x14ac:dyDescent="0.3">
      <c r="A192" t="s">
        <v>1478</v>
      </c>
      <c r="B192" t="s">
        <v>1479</v>
      </c>
      <c r="C192" t="s">
        <v>2918</v>
      </c>
      <c r="D192" t="s">
        <v>376</v>
      </c>
      <c r="E192">
        <v>5829.603636195</v>
      </c>
      <c r="F192">
        <v>192.54</v>
      </c>
      <c r="G192">
        <v>167.98500078253099</v>
      </c>
      <c r="H192">
        <f>(Table2[[#This Row],[1Y Return vs Nifty]]-AVERAGE(Table2[1Y Return vs Nifty]))/_xlfn.STDEV.P(Table2[1Y Return vs Nifty])</f>
        <v>1.4601413562525187</v>
      </c>
      <c r="I192">
        <v>5.3380095367315201</v>
      </c>
      <c r="J192">
        <f>(Table2[[#This Row],[1M Return vs Nifty]]-AVERAGE(Table2[1M Return vs Nifty]))/_xlfn.STDEV.P(Table2[1M Return vs Nifty])</f>
        <v>0.16796460290584353</v>
      </c>
      <c r="K192">
        <v>4.6228133373942404</v>
      </c>
      <c r="L192">
        <f>(Table2[[#This Row],[6M Return vs Nifty]]-AVERAGE(Table2[6M Return vs Nifty]))/_xlfn.STDEV.P(Table2[6M Return vs Nifty])</f>
        <v>-0.31686518466835317</v>
      </c>
      <c r="M192">
        <v>-3.2552456817344102</v>
      </c>
      <c r="N192">
        <f>(Table2[[#This Row],[1W Return vs Nifty]]-AVERAGE(Table2[1W Return vs Nifty]))/_xlfn.STDEV.P(Table2[1W Return vs Nifty])</f>
        <v>-0.90637629691836841</v>
      </c>
      <c r="O192">
        <v>191.35</v>
      </c>
      <c r="P192">
        <v>183.81302164907399</v>
      </c>
      <c r="Q192">
        <v>152.089566588841</v>
      </c>
      <c r="R192">
        <v>83.655062528056106</v>
      </c>
      <c r="S192">
        <v>6.2189704729553874E-3</v>
      </c>
      <c r="T192">
        <v>4.7477476147403053E-2</v>
      </c>
      <c r="U192">
        <v>0.26596455179935341</v>
      </c>
      <c r="V192">
        <v>0.98770657643356996</v>
      </c>
      <c r="W192">
        <v>191.6</v>
      </c>
      <c r="X192">
        <v>198.41</v>
      </c>
      <c r="Y192">
        <v>191.6</v>
      </c>
      <c r="Z192">
        <v>203.65</v>
      </c>
      <c r="AA192">
        <v>171</v>
      </c>
      <c r="AB192">
        <v>205.45</v>
      </c>
      <c r="AC192">
        <v>4.9060542797494389E-3</v>
      </c>
      <c r="AD192">
        <v>3.0487171496831778E-2</v>
      </c>
      <c r="AE192">
        <v>4.9060542797494389E-3</v>
      </c>
      <c r="AF192">
        <v>5.7702295626882893E-2</v>
      </c>
      <c r="AG192">
        <v>0.12596491228070161</v>
      </c>
      <c r="AH192">
        <v>6.7051002389113989E-2</v>
      </c>
      <c r="AI192">
        <v>6.7051002389113901</v>
      </c>
      <c r="AJ192">
        <v>213.327908868999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0.05</v>
      </c>
      <c r="AM192" t="s">
        <v>2950</v>
      </c>
      <c r="AN192">
        <v>8.14</v>
      </c>
      <c r="AO192" t="s">
        <v>2950</v>
      </c>
      <c r="AP192">
        <v>9.6764753495042002E-2</v>
      </c>
      <c r="AQ192">
        <f>(Table2[[#This Row],[Sharpe Ratio]]-AVERAGE(Table2[Sharpe Ratio]))/_xlfn.STDEV.P(Table2[Sharpe Ratio])</f>
        <v>0.45986630000866269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0.86473077758030326</v>
      </c>
      <c r="AS192">
        <f>_xlfn.RANK.AVG(Table2[[#This Row],[1Y Return vs Nifty Z-Score]],Table2[1Y Return vs Nifty Z-Score])</f>
        <v>45</v>
      </c>
      <c r="AT192">
        <f>_xlfn.RANK.AVG(Table2[[#This Row],[6M Return vs Nifty Z-Score]],Table2[6M Return vs Nifty Z-Score])</f>
        <v>403</v>
      </c>
      <c r="AU192">
        <f>_xlfn.RANK.AVG(Table2[[#This Row],[Sharpe Ratio Z-Score]],Table2[Sharpe Ratio Z-Score])</f>
        <v>236</v>
      </c>
      <c r="AV192">
        <f>(Table2[[#This Row],[Rank 1Y]]+Table2[[#This Row],[Rank 6M]]+Table2[[#This Row],[Rank Sharpe]])/3</f>
        <v>228</v>
      </c>
    </row>
    <row r="193" spans="1:48" x14ac:dyDescent="0.3">
      <c r="A193" t="s">
        <v>96</v>
      </c>
      <c r="B193" t="s">
        <v>97</v>
      </c>
      <c r="C193" t="s">
        <v>2912</v>
      </c>
      <c r="D193" t="s">
        <v>98</v>
      </c>
      <c r="E193">
        <v>296503.24974971998</v>
      </c>
      <c r="F193">
        <v>325.95</v>
      </c>
      <c r="G193">
        <v>43.690151475074401</v>
      </c>
      <c r="H193">
        <f>(Table2[[#This Row],[1Y Return vs Nifty]]-AVERAGE(Table2[1Y Return vs Nifty]))/_xlfn.STDEV.P(Table2[1Y Return vs Nifty])</f>
        <v>-2.5744611568576391E-2</v>
      </c>
      <c r="I193">
        <v>-1.6089553251625901</v>
      </c>
      <c r="J193">
        <f>(Table2[[#This Row],[1M Return vs Nifty]]-AVERAGE(Table2[1M Return vs Nifty]))/_xlfn.STDEV.P(Table2[1M Return vs Nifty])</f>
        <v>-0.43424909031268116</v>
      </c>
      <c r="K193">
        <v>29.716918418456402</v>
      </c>
      <c r="L193">
        <f>(Table2[[#This Row],[6M Return vs Nifty]]-AVERAGE(Table2[6M Return vs Nifty]))/_xlfn.STDEV.P(Table2[6M Return vs Nifty])</f>
        <v>0.45009787742024909</v>
      </c>
      <c r="M193">
        <v>0.11130353111088601</v>
      </c>
      <c r="N193">
        <f>(Table2[[#This Row],[1W Return vs Nifty]]-AVERAGE(Table2[1W Return vs Nifty]))/_xlfn.STDEV.P(Table2[1W Return vs Nifty])</f>
        <v>-0.26915738126717298</v>
      </c>
      <c r="O193">
        <v>318.08999999999997</v>
      </c>
      <c r="P193">
        <v>306.98001754212902</v>
      </c>
      <c r="Q193">
        <v>261.90428788523502</v>
      </c>
      <c r="R193">
        <v>61.141480970129997</v>
      </c>
      <c r="S193">
        <v>2.4709987739319095E-2</v>
      </c>
      <c r="T193">
        <v>6.1795496038329567E-2</v>
      </c>
      <c r="U193">
        <v>0.24453861611776828</v>
      </c>
      <c r="V193">
        <v>0.91526211370629096</v>
      </c>
      <c r="W193">
        <v>323</v>
      </c>
      <c r="X193">
        <v>329.6</v>
      </c>
      <c r="Y193">
        <v>322</v>
      </c>
      <c r="Z193">
        <v>334.85</v>
      </c>
      <c r="AA193">
        <v>279.2</v>
      </c>
      <c r="AB193">
        <v>348.7</v>
      </c>
      <c r="AC193">
        <v>9.1331269349845812E-3</v>
      </c>
      <c r="AD193">
        <v>1.119803650866702E-2</v>
      </c>
      <c r="AE193">
        <v>1.2267080745341552E-2</v>
      </c>
      <c r="AF193">
        <v>2.7304801349900432E-2</v>
      </c>
      <c r="AG193">
        <v>0.16744269340974216</v>
      </c>
      <c r="AH193">
        <v>6.9795980978677674E-2</v>
      </c>
      <c r="AI193">
        <v>6.9795980978677603</v>
      </c>
      <c r="AJ193">
        <v>83.607942543303693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0.14000000000000001</v>
      </c>
      <c r="AM193" t="s">
        <v>2950</v>
      </c>
      <c r="AN193">
        <v>10.14</v>
      </c>
      <c r="AO193" t="s">
        <v>2950</v>
      </c>
      <c r="AP193">
        <v>0.110224365163744</v>
      </c>
      <c r="AQ193">
        <f>(Table2[[#This Row],[Sharpe Ratio]]-AVERAGE(Table2[Sharpe Ratio]))/_xlfn.STDEV.P(Table2[Sharpe Ratio])</f>
        <v>0.61088214188014622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0.33182893615196468</v>
      </c>
      <c r="AS193">
        <f>_xlfn.RANK.AVG(Table2[[#This Row],[1Y Return vs Nifty Z-Score]],Table2[1Y Return vs Nifty Z-Score])</f>
        <v>289</v>
      </c>
      <c r="AT193">
        <f>_xlfn.RANK.AVG(Table2[[#This Row],[6M Return vs Nifty Z-Score]],Table2[6M Return vs Nifty Z-Score])</f>
        <v>207</v>
      </c>
      <c r="AU193">
        <f>_xlfn.RANK.AVG(Table2[[#This Row],[Sharpe Ratio Z-Score]],Table2[Sharpe Ratio Z-Score])</f>
        <v>203</v>
      </c>
      <c r="AV193">
        <f>(Table2[[#This Row],[Rank 1Y]]+Table2[[#This Row],[Rank 6M]]+Table2[[#This Row],[Rank Sharpe]])/3</f>
        <v>233</v>
      </c>
    </row>
    <row r="194" spans="1:48" x14ac:dyDescent="0.3">
      <c r="A194" t="s">
        <v>84</v>
      </c>
      <c r="B194" t="s">
        <v>85</v>
      </c>
      <c r="C194" t="s">
        <v>2915</v>
      </c>
      <c r="D194" t="s">
        <v>86</v>
      </c>
      <c r="E194">
        <v>305897.27600145002</v>
      </c>
      <c r="F194">
        <v>1485.5</v>
      </c>
      <c r="G194">
        <v>73.583041169189897</v>
      </c>
      <c r="H194">
        <f>(Table2[[#This Row],[1Y Return vs Nifty]]-AVERAGE(Table2[1Y Return vs Nifty]))/_xlfn.STDEV.P(Table2[1Y Return vs Nifty])</f>
        <v>0.33161070590108638</v>
      </c>
      <c r="I194">
        <v>5.1868016357307498</v>
      </c>
      <c r="J194">
        <f>(Table2[[#This Row],[1M Return vs Nifty]]-AVERAGE(Table2[1M Return vs Nifty]))/_xlfn.STDEV.P(Table2[1M Return vs Nifty])</f>
        <v>0.15485679678968198</v>
      </c>
      <c r="K194">
        <v>35.220194284627198</v>
      </c>
      <c r="L194">
        <f>(Table2[[#This Row],[6M Return vs Nifty]]-AVERAGE(Table2[6M Return vs Nifty]))/_xlfn.STDEV.P(Table2[6M Return vs Nifty])</f>
        <v>0.61829711370311569</v>
      </c>
      <c r="M194">
        <v>4.3096680431361003</v>
      </c>
      <c r="N194">
        <f>(Table2[[#This Row],[1W Return vs Nifty]]-AVERAGE(Table2[1W Return vs Nifty]))/_xlfn.STDEV.P(Table2[1W Return vs Nifty])</f>
        <v>0.5255071588065221</v>
      </c>
      <c r="O194">
        <v>1412.35</v>
      </c>
      <c r="P194">
        <v>1370.3541512451</v>
      </c>
      <c r="Q194">
        <v>1168.99962809626</v>
      </c>
      <c r="R194">
        <v>68.751657778152307</v>
      </c>
      <c r="S194">
        <v>5.1793110772825557E-2</v>
      </c>
      <c r="T194">
        <v>8.4026343591748764E-2</v>
      </c>
      <c r="U194">
        <v>0.27074463010665561</v>
      </c>
      <c r="V194">
        <v>1.0929549833899399</v>
      </c>
      <c r="W194">
        <v>1470</v>
      </c>
      <c r="X194">
        <v>1498.9</v>
      </c>
      <c r="Y194">
        <v>1420.45</v>
      </c>
      <c r="Z194">
        <v>1498.9</v>
      </c>
      <c r="AA194">
        <v>1160.5999999999999</v>
      </c>
      <c r="AB194">
        <v>1621.4</v>
      </c>
      <c r="AC194">
        <v>1.0544217687074919E-2</v>
      </c>
      <c r="AD194">
        <v>9.0205318074723095E-3</v>
      </c>
      <c r="AE194">
        <v>4.5795346545108861E-2</v>
      </c>
      <c r="AF194">
        <v>9.0205318074723095E-3</v>
      </c>
      <c r="AG194">
        <v>0.27994140961571601</v>
      </c>
      <c r="AH194">
        <v>9.1484348704140128E-2</v>
      </c>
      <c r="AI194">
        <v>9.1484348704140093</v>
      </c>
      <c r="AJ194">
        <v>111.30867709815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0.02</v>
      </c>
      <c r="AM194" t="s">
        <v>2950</v>
      </c>
      <c r="AN194">
        <v>18.940000000000001</v>
      </c>
      <c r="AO194" t="s">
        <v>2950</v>
      </c>
      <c r="AP194">
        <v>5.6278272710085002E-2</v>
      </c>
      <c r="AQ194">
        <f>(Table2[[#This Row],[Sharpe Ratio]]-AVERAGE(Table2[Sharpe Ratio]))/_xlfn.STDEV.P(Table2[Sharpe Ratio])</f>
        <v>5.6109967616004884E-3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1.6358827719620066</v>
      </c>
      <c r="AS194">
        <f>_xlfn.RANK.AVG(Table2[[#This Row],[1Y Return vs Nifty Z-Score]],Table2[1Y Return vs Nifty Z-Score])</f>
        <v>189</v>
      </c>
      <c r="AT194">
        <f>_xlfn.RANK.AVG(Table2[[#This Row],[6M Return vs Nifty Z-Score]],Table2[6M Return vs Nifty Z-Score])</f>
        <v>163</v>
      </c>
      <c r="AU194">
        <f>_xlfn.RANK.AVG(Table2[[#This Row],[Sharpe Ratio Z-Score]],Table2[Sharpe Ratio Z-Score])</f>
        <v>348</v>
      </c>
      <c r="AV194">
        <f>(Table2[[#This Row],[Rank 1Y]]+Table2[[#This Row],[Rank 6M]]+Table2[[#This Row],[Rank Sharpe]])/3</f>
        <v>233.33333333333334</v>
      </c>
    </row>
    <row r="195" spans="1:48" hidden="1" x14ac:dyDescent="0.3">
      <c r="A195" t="s">
        <v>547</v>
      </c>
      <c r="B195" t="s">
        <v>548</v>
      </c>
      <c r="C195" t="s">
        <v>2912</v>
      </c>
      <c r="D195" t="s">
        <v>146</v>
      </c>
      <c r="E195">
        <v>32322.499355790002</v>
      </c>
      <c r="F195">
        <v>234.62</v>
      </c>
      <c r="G195">
        <v>110.93326801559699</v>
      </c>
      <c r="H195">
        <f>(Table2[[#This Row],[1Y Return vs Nifty]]-AVERAGE(Table2[1Y Return vs Nifty]))/_xlfn.STDEV.P(Table2[1Y Return vs Nifty])</f>
        <v>0.77811495185523982</v>
      </c>
      <c r="I195">
        <v>-7.5497612455625802</v>
      </c>
      <c r="J195">
        <f>(Table2[[#This Row],[1M Return vs Nifty]]-AVERAGE(Table2[1M Return vs Nifty]))/_xlfn.STDEV.P(Table2[1M Return vs Nifty])</f>
        <v>-0.94924157194200409</v>
      </c>
      <c r="K195">
        <v>0.89129649395993404</v>
      </c>
      <c r="L195">
        <f>(Table2[[#This Row],[6M Return vs Nifty]]-AVERAGE(Table2[6M Return vs Nifty]))/_xlfn.STDEV.P(Table2[6M Return vs Nifty])</f>
        <v>-0.4309133077327375</v>
      </c>
      <c r="M195">
        <v>-1.1222836602349699</v>
      </c>
      <c r="N195">
        <f>(Table2[[#This Row],[1W Return vs Nifty]]-AVERAGE(Table2[1W Return vs Nifty]))/_xlfn.STDEV.P(Table2[1W Return vs Nifty])</f>
        <v>-0.50265020811530758</v>
      </c>
      <c r="O195">
        <v>230.01</v>
      </c>
      <c r="P195">
        <v>229.16511608333499</v>
      </c>
      <c r="Q195">
        <v>201.86359071651199</v>
      </c>
      <c r="R195">
        <v>48.460892203796398</v>
      </c>
      <c r="S195">
        <v>2.004260684318071E-2</v>
      </c>
      <c r="T195">
        <v>2.3803290875568317E-2</v>
      </c>
      <c r="U195">
        <v>0.1622700218856683</v>
      </c>
      <c r="V195">
        <v>0.60078481889999202</v>
      </c>
      <c r="W195">
        <v>231.1</v>
      </c>
      <c r="X195">
        <v>235.45</v>
      </c>
      <c r="Y195">
        <v>228</v>
      </c>
      <c r="Z195">
        <v>240.96</v>
      </c>
      <c r="AA195">
        <v>193</v>
      </c>
      <c r="AB195">
        <v>248.7</v>
      </c>
      <c r="AC195">
        <v>1.5231501514495926E-2</v>
      </c>
      <c r="AD195">
        <v>3.5376353252065673E-3</v>
      </c>
      <c r="AE195">
        <v>2.9035087719298192E-2</v>
      </c>
      <c r="AF195">
        <v>2.702241923109705E-2</v>
      </c>
      <c r="AG195">
        <v>0.21564766839378247</v>
      </c>
      <c r="AH195">
        <v>6.0011934191458449E-2</v>
      </c>
      <c r="AI195">
        <v>25.202455033671399</v>
      </c>
      <c r="AJ195">
        <v>144.65067778936299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-0.01</v>
      </c>
      <c r="AM195" t="s">
        <v>2949</v>
      </c>
      <c r="AN195">
        <v>14.98</v>
      </c>
      <c r="AO195" t="s">
        <v>2950</v>
      </c>
      <c r="AP195">
        <v>0.13819705662259901</v>
      </c>
      <c r="AQ195">
        <f>(Table2[[#This Row],[Sharpe Ratio]]-AVERAGE(Table2[Sharpe Ratio]))/_xlfn.STDEV.P(Table2[Sharpe Ratio])</f>
        <v>0.9247336595946708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-0.17995647634013856</v>
      </c>
      <c r="AS195">
        <f>_xlfn.RANK.AVG(Table2[[#This Row],[1Y Return vs Nifty Z-Score]],Table2[1Y Return vs Nifty Z-Score])</f>
        <v>113</v>
      </c>
      <c r="AT195">
        <f>_xlfn.RANK.AVG(Table2[[#This Row],[6M Return vs Nifty Z-Score]],Table2[6M Return vs Nifty Z-Score])</f>
        <v>449</v>
      </c>
      <c r="AU195">
        <f>_xlfn.RANK.AVG(Table2[[#This Row],[Sharpe Ratio Z-Score]],Table2[Sharpe Ratio Z-Score])</f>
        <v>139</v>
      </c>
      <c r="AV195">
        <f>(Table2[[#This Row],[Rank 1Y]]+Table2[[#This Row],[Rank 6M]]+Table2[[#This Row],[Rank Sharpe]])/3</f>
        <v>233.66666666666666</v>
      </c>
    </row>
    <row r="196" spans="1:48" x14ac:dyDescent="0.3">
      <c r="A196" t="s">
        <v>1397</v>
      </c>
      <c r="B196" t="s">
        <v>1398</v>
      </c>
      <c r="C196" t="s">
        <v>2905</v>
      </c>
      <c r="D196" t="s">
        <v>21</v>
      </c>
      <c r="E196">
        <v>6523.9062774599997</v>
      </c>
      <c r="F196">
        <v>855.95</v>
      </c>
      <c r="G196">
        <v>84.624166556589401</v>
      </c>
      <c r="H196">
        <f>(Table2[[#This Row],[1Y Return vs Nifty]]-AVERAGE(Table2[1Y Return vs Nifty]))/_xlfn.STDEV.P(Table2[1Y Return vs Nifty])</f>
        <v>0.46360212287049385</v>
      </c>
      <c r="I196">
        <v>2.5231119920124501</v>
      </c>
      <c r="J196">
        <f>(Table2[[#This Row],[1M Return vs Nifty]]-AVERAGE(Table2[1M Return vs Nifty]))/_xlfn.STDEV.P(Table2[1M Return vs Nifty])</f>
        <v>-7.6051291824741796E-2</v>
      </c>
      <c r="K196">
        <v>86.452083892994693</v>
      </c>
      <c r="L196">
        <f>(Table2[[#This Row],[6M Return vs Nifty]]-AVERAGE(Table2[6M Return vs Nifty]))/_xlfn.STDEV.P(Table2[6M Return vs Nifty])</f>
        <v>2.184121708909426</v>
      </c>
      <c r="M196">
        <v>1.2699108393704499</v>
      </c>
      <c r="N196">
        <f>(Table2[[#This Row],[1W Return vs Nifty]]-AVERAGE(Table2[1W Return vs Nifty]))/_xlfn.STDEV.P(Table2[1W Return vs Nifty])</f>
        <v>-4.9856712850466771E-2</v>
      </c>
      <c r="O196">
        <v>822.78</v>
      </c>
      <c r="P196">
        <v>771.02927002637296</v>
      </c>
      <c r="Q196">
        <v>606.16144813394601</v>
      </c>
      <c r="R196">
        <v>55.0866891576973</v>
      </c>
      <c r="S196">
        <v>4.0314543377330647E-2</v>
      </c>
      <c r="T196">
        <v>0.11013943734032616</v>
      </c>
      <c r="U196">
        <v>0.41208254440301717</v>
      </c>
      <c r="V196">
        <v>0.65924259343012703</v>
      </c>
      <c r="W196">
        <v>842.2</v>
      </c>
      <c r="X196">
        <v>901</v>
      </c>
      <c r="Y196">
        <v>834.85</v>
      </c>
      <c r="Z196">
        <v>913.75</v>
      </c>
      <c r="AA196">
        <v>673.85</v>
      </c>
      <c r="AB196">
        <v>913.75</v>
      </c>
      <c r="AC196">
        <v>1.6326288292566993E-2</v>
      </c>
      <c r="AD196">
        <v>5.2631578947368363E-2</v>
      </c>
      <c r="AE196">
        <v>2.5274001317602046E-2</v>
      </c>
      <c r="AF196">
        <v>6.752730883813296E-2</v>
      </c>
      <c r="AG196">
        <v>0.27023818357201157</v>
      </c>
      <c r="AH196">
        <v>6.752730883813296E-2</v>
      </c>
      <c r="AI196">
        <v>6.7527308838132898</v>
      </c>
      <c r="AJ196">
        <v>116.012618296529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0.16</v>
      </c>
      <c r="AM196" t="s">
        <v>2950</v>
      </c>
      <c r="AN196">
        <v>14.01</v>
      </c>
      <c r="AO196" t="s">
        <v>2950</v>
      </c>
      <c r="AP196">
        <v>0</v>
      </c>
      <c r="AQ196">
        <f>(Table2[[#This Row],[Sharpe Ratio]]-AVERAGE(Table2[Sharpe Ratio]))/_xlfn.STDEV.P(Table2[Sharpe Ratio])</f>
        <v>-0.62582703737939727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1.895988789725314</v>
      </c>
      <c r="AS196">
        <f>_xlfn.RANK.AVG(Table2[[#This Row],[1Y Return vs Nifty Z-Score]],Table2[1Y Return vs Nifty Z-Score])</f>
        <v>158</v>
      </c>
      <c r="AT196">
        <f>_xlfn.RANK.AVG(Table2[[#This Row],[6M Return vs Nifty Z-Score]],Table2[6M Return vs Nifty Z-Score])</f>
        <v>28</v>
      </c>
      <c r="AU196">
        <f>_xlfn.RANK.AVG(Table2[[#This Row],[Sharpe Ratio Z-Score]],Table2[Sharpe Ratio Z-Score])</f>
        <v>520</v>
      </c>
      <c r="AV196">
        <f>(Table2[[#This Row],[Rank 1Y]]+Table2[[#This Row],[Rank 6M]]+Table2[[#This Row],[Rank Sharpe]])/3</f>
        <v>235.33333333333334</v>
      </c>
    </row>
    <row r="197" spans="1:48" x14ac:dyDescent="0.3">
      <c r="A197" t="s">
        <v>144</v>
      </c>
      <c r="B197" t="s">
        <v>145</v>
      </c>
      <c r="C197" t="s">
        <v>2911</v>
      </c>
      <c r="D197" t="s">
        <v>146</v>
      </c>
      <c r="E197">
        <v>170976.94350336</v>
      </c>
      <c r="F197">
        <v>469.95</v>
      </c>
      <c r="G197">
        <v>42.464352352946797</v>
      </c>
      <c r="H197">
        <f>(Table2[[#This Row],[1Y Return vs Nifty]]-AVERAGE(Table2[1Y Return vs Nifty]))/_xlfn.STDEV.P(Table2[1Y Return vs Nifty])</f>
        <v>-4.0398458651422137E-2</v>
      </c>
      <c r="I197">
        <v>-1.39086703360752</v>
      </c>
      <c r="J197">
        <f>(Table2[[#This Row],[1M Return vs Nifty]]-AVERAGE(Table2[1M Return vs Nifty]))/_xlfn.STDEV.P(Table2[1M Return vs Nifty])</f>
        <v>-0.4153436030796151</v>
      </c>
      <c r="K197">
        <v>73.042944283690204</v>
      </c>
      <c r="L197">
        <f>(Table2[[#This Row],[6M Return vs Nifty]]-AVERAGE(Table2[6M Return vs Nifty]))/_xlfn.STDEV.P(Table2[6M Return vs Nifty])</f>
        <v>1.7742918009886599</v>
      </c>
      <c r="M197">
        <v>6.3650338439516103</v>
      </c>
      <c r="N197">
        <f>(Table2[[#This Row],[1W Return vs Nifty]]-AVERAGE(Table2[1W Return vs Nifty]))/_xlfn.STDEV.P(Table2[1W Return vs Nifty])</f>
        <v>0.91454586997845233</v>
      </c>
      <c r="O197">
        <v>448.76</v>
      </c>
      <c r="P197">
        <v>413.777776369923</v>
      </c>
      <c r="Q197">
        <v>326.80621863902297</v>
      </c>
      <c r="R197">
        <v>60.306938304771002</v>
      </c>
      <c r="S197">
        <v>4.7219003476245636E-2</v>
      </c>
      <c r="T197">
        <v>0.1357545688482269</v>
      </c>
      <c r="U197">
        <v>0.43800813202727906</v>
      </c>
      <c r="V197">
        <v>0.68913089464740696</v>
      </c>
      <c r="W197">
        <v>464</v>
      </c>
      <c r="X197">
        <v>474.6</v>
      </c>
      <c r="Y197">
        <v>446.05</v>
      </c>
      <c r="Z197">
        <v>479</v>
      </c>
      <c r="AA197">
        <v>366.3</v>
      </c>
      <c r="AB197">
        <v>479</v>
      </c>
      <c r="AC197">
        <v>1.2823275862068995E-2</v>
      </c>
      <c r="AD197">
        <v>9.894669645706955E-3</v>
      </c>
      <c r="AE197">
        <v>5.3581437058625614E-2</v>
      </c>
      <c r="AF197">
        <v>1.9257367805085579E-2</v>
      </c>
      <c r="AG197">
        <v>0.282964782964783</v>
      </c>
      <c r="AH197">
        <v>1.9257367805085579E-2</v>
      </c>
      <c r="AI197">
        <v>7.8306202787530497</v>
      </c>
      <c r="AJ197">
        <v>125.93749999999901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0.4</v>
      </c>
      <c r="AM197" t="s">
        <v>2950</v>
      </c>
      <c r="AN197">
        <v>12.54</v>
      </c>
      <c r="AO197" t="s">
        <v>2950</v>
      </c>
      <c r="AP197">
        <v>4.7250203400767E-2</v>
      </c>
      <c r="AQ197">
        <f>(Table2[[#This Row],[Sharpe Ratio]]-AVERAGE(Table2[Sharpe Ratio]))/_xlfn.STDEV.P(Table2[Sharpe Ratio])</f>
        <v>-9.5683269431165618E-2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2.1374123398049094</v>
      </c>
      <c r="AS197">
        <f>_xlfn.RANK.AVG(Table2[[#This Row],[1Y Return vs Nifty Z-Score]],Table2[1Y Return vs Nifty Z-Score])</f>
        <v>293</v>
      </c>
      <c r="AT197">
        <f>_xlfn.RANK.AVG(Table2[[#This Row],[6M Return vs Nifty Z-Score]],Table2[6M Return vs Nifty Z-Score])</f>
        <v>41</v>
      </c>
      <c r="AU197">
        <f>_xlfn.RANK.AVG(Table2[[#This Row],[Sharpe Ratio Z-Score]],Table2[Sharpe Ratio Z-Score])</f>
        <v>375</v>
      </c>
      <c r="AV197">
        <f>(Table2[[#This Row],[Rank 1Y]]+Table2[[#This Row],[Rank 6M]]+Table2[[#This Row],[Rank Sharpe]])/3</f>
        <v>236.33333333333334</v>
      </c>
    </row>
    <row r="198" spans="1:48" x14ac:dyDescent="0.3">
      <c r="A198" t="s">
        <v>857</v>
      </c>
      <c r="B198" t="s">
        <v>858</v>
      </c>
      <c r="C198" t="s">
        <v>2906</v>
      </c>
      <c r="D198" t="s">
        <v>24</v>
      </c>
      <c r="E198">
        <v>15819.15319551</v>
      </c>
      <c r="F198">
        <v>210.08</v>
      </c>
      <c r="G198">
        <v>46.237224794318699</v>
      </c>
      <c r="H198">
        <f>(Table2[[#This Row],[1Y Return vs Nifty]]-AVERAGE(Table2[1Y Return vs Nifty]))/_xlfn.STDEV.P(Table2[1Y Return vs Nifty])</f>
        <v>4.7044418327825029E-3</v>
      </c>
      <c r="I198">
        <v>3.2106521160304502</v>
      </c>
      <c r="J198">
        <f>(Table2[[#This Row],[1M Return vs Nifty]]-AVERAGE(Table2[1M Return vs Nifty]))/_xlfn.STDEV.P(Table2[1M Return vs Nifty])</f>
        <v>-1.645028828549092E-2</v>
      </c>
      <c r="K198">
        <v>17.765179400673301</v>
      </c>
      <c r="L198">
        <f>(Table2[[#This Row],[6M Return vs Nifty]]-AVERAGE(Table2[6M Return vs Nifty]))/_xlfn.STDEV.P(Table2[6M Return vs Nifty])</f>
        <v>8.481119655429184E-2</v>
      </c>
      <c r="M198">
        <v>1.6307506424489</v>
      </c>
      <c r="N198">
        <f>(Table2[[#This Row],[1W Return vs Nifty]]-AVERAGE(Table2[1W Return vs Nifty]))/_xlfn.STDEV.P(Table2[1W Return vs Nifty])</f>
        <v>1.84428822257354E-2</v>
      </c>
      <c r="O198">
        <v>204.58</v>
      </c>
      <c r="P198">
        <v>197.75102609058499</v>
      </c>
      <c r="Q198">
        <v>172.090329860656</v>
      </c>
      <c r="R198">
        <v>54.045503993235997</v>
      </c>
      <c r="S198">
        <v>2.6884348421155613E-2</v>
      </c>
      <c r="T198">
        <v>6.234594152632833E-2</v>
      </c>
      <c r="U198">
        <v>0.22075424092745233</v>
      </c>
      <c r="V198">
        <v>1.6151339155414199</v>
      </c>
      <c r="W198">
        <v>209</v>
      </c>
      <c r="X198">
        <v>213.9</v>
      </c>
      <c r="Y198">
        <v>205.55</v>
      </c>
      <c r="Z198">
        <v>219.9</v>
      </c>
      <c r="AA198">
        <v>164.1</v>
      </c>
      <c r="AB198">
        <v>219.9</v>
      </c>
      <c r="AC198">
        <v>5.1674641148324874E-3</v>
      </c>
      <c r="AD198">
        <v>1.8183549124143106E-2</v>
      </c>
      <c r="AE198">
        <v>2.2038433471174956E-2</v>
      </c>
      <c r="AF198">
        <v>4.6744097486671743E-2</v>
      </c>
      <c r="AG198">
        <v>0.28019500304692269</v>
      </c>
      <c r="AH198">
        <v>4.6744097486671743E-2</v>
      </c>
      <c r="AI198">
        <v>4.6744097486671699</v>
      </c>
      <c r="AJ198">
        <v>81.7301038062283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0.04</v>
      </c>
      <c r="AM198" t="s">
        <v>2950</v>
      </c>
      <c r="AN198">
        <v>18.690000000000001</v>
      </c>
      <c r="AO198" t="s">
        <v>2950</v>
      </c>
      <c r="AP198">
        <v>0.134468293402005</v>
      </c>
      <c r="AQ198">
        <f>(Table2[[#This Row],[Sharpe Ratio]]-AVERAGE(Table2[Sharpe Ratio]))/_xlfn.STDEV.P(Table2[Sharpe Ratio])</f>
        <v>0.8828972135843578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0.97440544591167666</v>
      </c>
      <c r="AS198">
        <f>_xlfn.RANK.AVG(Table2[[#This Row],[1Y Return vs Nifty Z-Score]],Table2[1Y Return vs Nifty Z-Score])</f>
        <v>277</v>
      </c>
      <c r="AT198">
        <f>_xlfn.RANK.AVG(Table2[[#This Row],[6M Return vs Nifty Z-Score]],Table2[6M Return vs Nifty Z-Score])</f>
        <v>283</v>
      </c>
      <c r="AU198">
        <f>_xlfn.RANK.AVG(Table2[[#This Row],[Sharpe Ratio Z-Score]],Table2[Sharpe Ratio Z-Score])</f>
        <v>150</v>
      </c>
      <c r="AV198">
        <f>(Table2[[#This Row],[Rank 1Y]]+Table2[[#This Row],[Rank 6M]]+Table2[[#This Row],[Rank Sharpe]])/3</f>
        <v>236.66666666666666</v>
      </c>
    </row>
    <row r="199" spans="1:48" x14ac:dyDescent="0.3">
      <c r="A199" t="s">
        <v>1471</v>
      </c>
      <c r="B199" t="s">
        <v>1472</v>
      </c>
      <c r="C199" t="s">
        <v>2920</v>
      </c>
      <c r="D199" t="s">
        <v>445</v>
      </c>
      <c r="E199">
        <v>5888.2636775599904</v>
      </c>
      <c r="F199">
        <v>1688.5</v>
      </c>
      <c r="G199">
        <v>84.784388733119698</v>
      </c>
      <c r="H199">
        <f>(Table2[[#This Row],[1Y Return vs Nifty]]-AVERAGE(Table2[1Y Return vs Nifty]))/_xlfn.STDEV.P(Table2[1Y Return vs Nifty])</f>
        <v>0.46551750299418043</v>
      </c>
      <c r="I199">
        <v>24.503505974884899</v>
      </c>
      <c r="J199">
        <f>(Table2[[#This Row],[1M Return vs Nifty]]-AVERAGE(Table2[1M Return vs Nifty]))/_xlfn.STDEV.P(Table2[1M Return vs Nifty])</f>
        <v>1.8293699247747008</v>
      </c>
      <c r="K199">
        <v>54.890972960132601</v>
      </c>
      <c r="L199">
        <f>(Table2[[#This Row],[6M Return vs Nifty]]-AVERAGE(Table2[6M Return vs Nifty]))/_xlfn.STDEV.P(Table2[6M Return vs Nifty])</f>
        <v>1.2195044728776165</v>
      </c>
      <c r="M199">
        <v>3.4853578129833398</v>
      </c>
      <c r="N199">
        <f>(Table2[[#This Row],[1W Return vs Nifty]]-AVERAGE(Table2[1W Return vs Nifty]))/_xlfn.STDEV.P(Table2[1W Return vs Nifty])</f>
        <v>0.36948209046237279</v>
      </c>
      <c r="O199">
        <v>1483.65</v>
      </c>
      <c r="P199">
        <v>1360.6281717582899</v>
      </c>
      <c r="Q199">
        <v>1118.0741269182499</v>
      </c>
      <c r="R199">
        <v>46.671477217913598</v>
      </c>
      <c r="S199">
        <v>0.13807164762578772</v>
      </c>
      <c r="T199">
        <v>0.24097092434740142</v>
      </c>
      <c r="U199">
        <v>0.51018609531195946</v>
      </c>
      <c r="V199">
        <v>1.8969541574155599</v>
      </c>
      <c r="W199">
        <v>1645.6</v>
      </c>
      <c r="X199">
        <v>1733</v>
      </c>
      <c r="Y199">
        <v>1526.4</v>
      </c>
      <c r="Z199">
        <v>1733</v>
      </c>
      <c r="AA199">
        <v>1170</v>
      </c>
      <c r="AB199">
        <v>1733</v>
      </c>
      <c r="AC199">
        <v>2.6069518716577589E-2</v>
      </c>
      <c r="AD199">
        <v>2.6354752739117471E-2</v>
      </c>
      <c r="AE199">
        <v>0.1061975890985325</v>
      </c>
      <c r="AF199">
        <v>2.6354752739117471E-2</v>
      </c>
      <c r="AG199">
        <v>0.44316239316239314</v>
      </c>
      <c r="AH199">
        <v>2.6354752739117471E-2</v>
      </c>
      <c r="AI199">
        <v>2.63547527391174</v>
      </c>
      <c r="AJ199">
        <v>140.06540129380801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0.56000000000000005</v>
      </c>
      <c r="AM199" t="s">
        <v>2950</v>
      </c>
      <c r="AN199">
        <v>39.53</v>
      </c>
      <c r="AO199" t="s">
        <v>2950</v>
      </c>
      <c r="AP199">
        <v>9.7906840423129995E-3</v>
      </c>
      <c r="AQ199">
        <f>(Table2[[#This Row],[Sharpe Ratio]]-AVERAGE(Table2[Sharpe Ratio]))/_xlfn.STDEV.P(Table2[Sharpe Ratio])</f>
        <v>-0.51597629060148642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3.3678977005073842</v>
      </c>
      <c r="AS199">
        <f>_xlfn.RANK.AVG(Table2[[#This Row],[1Y Return vs Nifty Z-Score]],Table2[1Y Return vs Nifty Z-Score])</f>
        <v>157</v>
      </c>
      <c r="AT199">
        <f>_xlfn.RANK.AVG(Table2[[#This Row],[6M Return vs Nifty Z-Score]],Table2[6M Return vs Nifty Z-Score])</f>
        <v>76</v>
      </c>
      <c r="AU199">
        <f>_xlfn.RANK.AVG(Table2[[#This Row],[Sharpe Ratio Z-Score]],Table2[Sharpe Ratio Z-Score])</f>
        <v>477</v>
      </c>
      <c r="AV199">
        <f>(Table2[[#This Row],[Rank 1Y]]+Table2[[#This Row],[Rank 6M]]+Table2[[#This Row],[Rank Sharpe]])/3</f>
        <v>236.66666666666666</v>
      </c>
    </row>
    <row r="200" spans="1:48" x14ac:dyDescent="0.3">
      <c r="A200" t="s">
        <v>333</v>
      </c>
      <c r="B200" t="s">
        <v>334</v>
      </c>
      <c r="C200" t="s">
        <v>2914</v>
      </c>
      <c r="D200" t="s">
        <v>335</v>
      </c>
      <c r="E200">
        <v>69517.360010549994</v>
      </c>
      <c r="F200">
        <v>5864.55</v>
      </c>
      <c r="G200">
        <v>67.626133103012407</v>
      </c>
      <c r="H200">
        <f>(Table2[[#This Row],[1Y Return vs Nifty]]-AVERAGE(Table2[1Y Return vs Nifty]))/_xlfn.STDEV.P(Table2[1Y Return vs Nifty])</f>
        <v>0.26039869545615774</v>
      </c>
      <c r="I200">
        <v>6.4421519591490499</v>
      </c>
      <c r="J200">
        <f>(Table2[[#This Row],[1M Return vs Nifty]]-AVERAGE(Table2[1M Return vs Nifty]))/_xlfn.STDEV.P(Table2[1M Return vs Nifty])</f>
        <v>0.26367973883385426</v>
      </c>
      <c r="K200">
        <v>21.0740722842888</v>
      </c>
      <c r="L200">
        <f>(Table2[[#This Row],[6M Return vs Nifty]]-AVERAGE(Table2[6M Return vs Nifty]))/_xlfn.STDEV.P(Table2[6M Return vs Nifty])</f>
        <v>0.18594246264021158</v>
      </c>
      <c r="M200">
        <v>-0.60051067542818304</v>
      </c>
      <c r="N200">
        <f>(Table2[[#This Row],[1W Return vs Nifty]]-AVERAGE(Table2[1W Return vs Nifty]))/_xlfn.STDEV.P(Table2[1W Return vs Nifty])</f>
        <v>-0.40388925303226436</v>
      </c>
      <c r="O200">
        <v>5815.96</v>
      </c>
      <c r="P200">
        <v>5349.6987755065702</v>
      </c>
      <c r="Q200">
        <v>4466.3511398073197</v>
      </c>
      <c r="R200">
        <v>60.660765839207897</v>
      </c>
      <c r="S200">
        <v>8.3545966616000999E-3</v>
      </c>
      <c r="T200">
        <v>9.6239292359910023E-2</v>
      </c>
      <c r="U200">
        <v>0.31305170964524742</v>
      </c>
      <c r="V200">
        <v>0.76475766282867896</v>
      </c>
      <c r="W200">
        <v>5830</v>
      </c>
      <c r="X200">
        <v>6309.7</v>
      </c>
      <c r="Y200">
        <v>5830</v>
      </c>
      <c r="Z200">
        <v>6309.7</v>
      </c>
      <c r="AA200">
        <v>5196.05</v>
      </c>
      <c r="AB200">
        <v>6460</v>
      </c>
      <c r="AC200">
        <v>5.9262435677529535E-3</v>
      </c>
      <c r="AD200">
        <v>7.590522717003001E-2</v>
      </c>
      <c r="AE200">
        <v>5.9262435677529535E-3</v>
      </c>
      <c r="AF200">
        <v>7.590522717003001E-2</v>
      </c>
      <c r="AG200">
        <v>0.12865542094475613</v>
      </c>
      <c r="AH200">
        <v>0.1015337920215531</v>
      </c>
      <c r="AI200">
        <v>10.1533792021553</v>
      </c>
      <c r="AJ200">
        <v>94.683552708018595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0.28999999999999998</v>
      </c>
      <c r="AM200" t="s">
        <v>2950</v>
      </c>
      <c r="AN200">
        <v>10.89</v>
      </c>
      <c r="AO200" t="s">
        <v>2950</v>
      </c>
      <c r="AP200">
        <v>9.4231835439471001E-2</v>
      </c>
      <c r="AQ200">
        <f>(Table2[[#This Row],[Sharpe Ratio]]-AVERAGE(Table2[Sharpe Ratio]))/_xlfn.STDEV.P(Table2[Sharpe Ratio])</f>
        <v>0.43144714780956928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0.73757879170752849</v>
      </c>
      <c r="AS200">
        <f>_xlfn.RANK.AVG(Table2[[#This Row],[1Y Return vs Nifty Z-Score]],Table2[1Y Return vs Nifty Z-Score])</f>
        <v>210</v>
      </c>
      <c r="AT200">
        <f>_xlfn.RANK.AVG(Table2[[#This Row],[6M Return vs Nifty Z-Score]],Table2[6M Return vs Nifty Z-Score])</f>
        <v>259</v>
      </c>
      <c r="AU200">
        <f>_xlfn.RANK.AVG(Table2[[#This Row],[Sharpe Ratio Z-Score]],Table2[Sharpe Ratio Z-Score])</f>
        <v>243</v>
      </c>
      <c r="AV200">
        <f>(Table2[[#This Row],[Rank 1Y]]+Table2[[#This Row],[Rank 6M]]+Table2[[#This Row],[Rank Sharpe]])/3</f>
        <v>237.33333333333334</v>
      </c>
    </row>
    <row r="201" spans="1:48" x14ac:dyDescent="0.3">
      <c r="A201" t="s">
        <v>120</v>
      </c>
      <c r="B201" t="s">
        <v>121</v>
      </c>
      <c r="C201" t="s">
        <v>2904</v>
      </c>
      <c r="D201" t="s">
        <v>18</v>
      </c>
      <c r="E201">
        <v>238366.50390503899</v>
      </c>
      <c r="F201">
        <v>166.62</v>
      </c>
      <c r="G201">
        <v>56.479714671787399</v>
      </c>
      <c r="H201">
        <f>(Table2[[#This Row],[1Y Return vs Nifty]]-AVERAGE(Table2[1Y Return vs Nifty]))/_xlfn.STDEV.P(Table2[1Y Return vs Nifty])</f>
        <v>0.12714855009051165</v>
      </c>
      <c r="I201">
        <v>-1.5660957356601799</v>
      </c>
      <c r="J201">
        <f>(Table2[[#This Row],[1M Return vs Nifty]]-AVERAGE(Table2[1M Return vs Nifty]))/_xlfn.STDEV.P(Table2[1M Return vs Nifty])</f>
        <v>-0.43053370781151801</v>
      </c>
      <c r="K201">
        <v>23.641482796446201</v>
      </c>
      <c r="L201">
        <f>(Table2[[#This Row],[6M Return vs Nifty]]-AVERAGE(Table2[6M Return vs Nifty]))/_xlfn.STDEV.P(Table2[6M Return vs Nifty])</f>
        <v>0.26441145054322074</v>
      </c>
      <c r="M201">
        <v>-0.657674027377671</v>
      </c>
      <c r="N201">
        <f>(Table2[[#This Row],[1W Return vs Nifty]]-AVERAGE(Table2[1W Return vs Nifty]))/_xlfn.STDEV.P(Table2[1W Return vs Nifty])</f>
        <v>-0.41470910649089082</v>
      </c>
      <c r="O201">
        <v>166.63</v>
      </c>
      <c r="P201">
        <v>165.94103707842501</v>
      </c>
      <c r="Q201">
        <v>144.05367959780301</v>
      </c>
      <c r="R201">
        <v>64.697058666165205</v>
      </c>
      <c r="S201">
        <v>-6.0013202904607432E-5</v>
      </c>
      <c r="T201">
        <v>4.0915914081824933E-3</v>
      </c>
      <c r="U201">
        <v>0.15665216234116341</v>
      </c>
      <c r="V201">
        <v>0.85723604842373702</v>
      </c>
      <c r="W201">
        <v>166.26</v>
      </c>
      <c r="X201">
        <v>169.5</v>
      </c>
      <c r="Y201">
        <v>166.05</v>
      </c>
      <c r="Z201">
        <v>171.9</v>
      </c>
      <c r="AA201">
        <v>147.80000000000001</v>
      </c>
      <c r="AB201">
        <v>177</v>
      </c>
      <c r="AC201">
        <v>2.1652832912306685E-3</v>
      </c>
      <c r="AD201">
        <v>1.7284839755131509E-2</v>
      </c>
      <c r="AE201">
        <v>3.4327009936765407E-3</v>
      </c>
      <c r="AF201">
        <v>3.1688872884407582E-2</v>
      </c>
      <c r="AG201">
        <v>0.12733423545331513</v>
      </c>
      <c r="AH201">
        <v>6.2297443284119458E-2</v>
      </c>
      <c r="AI201">
        <v>18.113071660064801</v>
      </c>
      <c r="AJ201">
        <v>94.877192982456094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-0.04</v>
      </c>
      <c r="AM201" t="s">
        <v>2949</v>
      </c>
      <c r="AN201">
        <v>7.84</v>
      </c>
      <c r="AO201" t="s">
        <v>2950</v>
      </c>
      <c r="AP201">
        <v>0.101626746793334</v>
      </c>
      <c r="AQ201">
        <f>(Table2[[#This Row],[Sharpe Ratio]]-AVERAGE(Table2[Sharpe Ratio]))/_xlfn.STDEV.P(Table2[Sharpe Ratio])</f>
        <v>0.51441750320737167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6.0734689538695208E-2</v>
      </c>
      <c r="AS201">
        <f>_xlfn.RANK.AVG(Table2[[#This Row],[1Y Return vs Nifty Z-Score]],Table2[1Y Return vs Nifty Z-Score])</f>
        <v>244</v>
      </c>
      <c r="AT201">
        <f>_xlfn.RANK.AVG(Table2[[#This Row],[6M Return vs Nifty Z-Score]],Table2[6M Return vs Nifty Z-Score])</f>
        <v>245</v>
      </c>
      <c r="AU201">
        <f>_xlfn.RANK.AVG(Table2[[#This Row],[Sharpe Ratio Z-Score]],Table2[Sharpe Ratio Z-Score])</f>
        <v>228</v>
      </c>
      <c r="AV201">
        <f>(Table2[[#This Row],[Rank 1Y]]+Table2[[#This Row],[Rank 6M]]+Table2[[#This Row],[Rank Sharpe]])/3</f>
        <v>239</v>
      </c>
    </row>
    <row r="202" spans="1:48" x14ac:dyDescent="0.3">
      <c r="A202" t="s">
        <v>1463</v>
      </c>
      <c r="B202" t="s">
        <v>1464</v>
      </c>
      <c r="C202" t="s">
        <v>2917</v>
      </c>
      <c r="D202" t="s">
        <v>255</v>
      </c>
      <c r="E202">
        <v>5999.2129357599997</v>
      </c>
      <c r="F202">
        <v>1597.25</v>
      </c>
      <c r="G202">
        <v>71.004554447380102</v>
      </c>
      <c r="H202">
        <f>(Table2[[#This Row],[1Y Return vs Nifty]]-AVERAGE(Table2[1Y Return vs Nifty]))/_xlfn.STDEV.P(Table2[1Y Return vs Nifty])</f>
        <v>0.3007861201720915</v>
      </c>
      <c r="I202">
        <v>5.4722900530617702</v>
      </c>
      <c r="J202">
        <f>(Table2[[#This Row],[1M Return vs Nifty]]-AVERAGE(Table2[1M Return vs Nifty]))/_xlfn.STDEV.P(Table2[1M Return vs Nifty])</f>
        <v>0.17960501958768091</v>
      </c>
      <c r="K202">
        <v>63.833694020134303</v>
      </c>
      <c r="L202">
        <f>(Table2[[#This Row],[6M Return vs Nifty]]-AVERAGE(Table2[6M Return vs Nifty]))/_xlfn.STDEV.P(Table2[6M Return vs Nifty])</f>
        <v>1.4928251075616259</v>
      </c>
      <c r="M202">
        <v>3.5894602656755099</v>
      </c>
      <c r="N202">
        <f>(Table2[[#This Row],[1W Return vs Nifty]]-AVERAGE(Table2[1W Return vs Nifty]))/_xlfn.STDEV.P(Table2[1W Return vs Nifty])</f>
        <v>0.38918655572550476</v>
      </c>
      <c r="O202">
        <v>1474.11</v>
      </c>
      <c r="P202">
        <v>1432.8685326889799</v>
      </c>
      <c r="Q202">
        <v>1238.58971881092</v>
      </c>
      <c r="R202">
        <v>59.174954594495503</v>
      </c>
      <c r="S202">
        <v>8.3535150022725713E-2</v>
      </c>
      <c r="T202">
        <v>0.11472194661329826</v>
      </c>
      <c r="U202">
        <v>0.28957149873115662</v>
      </c>
      <c r="V202">
        <v>1.41381828782402</v>
      </c>
      <c r="W202">
        <v>1559.95</v>
      </c>
      <c r="X202">
        <v>1624</v>
      </c>
      <c r="Y202">
        <v>1541.2</v>
      </c>
      <c r="Z202">
        <v>1649.95</v>
      </c>
      <c r="AA202">
        <v>1014</v>
      </c>
      <c r="AB202">
        <v>1649.95</v>
      </c>
      <c r="AC202">
        <v>2.3911022789191883E-2</v>
      </c>
      <c r="AD202">
        <v>1.6747534825481303E-2</v>
      </c>
      <c r="AE202">
        <v>3.6367765377627759E-2</v>
      </c>
      <c r="AF202">
        <v>3.2994208796368829E-2</v>
      </c>
      <c r="AG202">
        <v>0.57519723865877714</v>
      </c>
      <c r="AH202">
        <v>3.2994208796368829E-2</v>
      </c>
      <c r="AI202">
        <v>7.7007356393801798</v>
      </c>
      <c r="AJ202">
        <v>100.634342419294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-0.06</v>
      </c>
      <c r="AM202" t="s">
        <v>2949</v>
      </c>
      <c r="AN202">
        <v>49.91</v>
      </c>
      <c r="AO202" t="s">
        <v>2950</v>
      </c>
      <c r="AP202">
        <v>1.3014962190896E-2</v>
      </c>
      <c r="AQ202">
        <f>(Table2[[#This Row],[Sharpe Ratio]]-AVERAGE(Table2[Sharpe Ratio]))/_xlfn.STDEV.P(Table2[Sharpe Ratio])</f>
        <v>-0.47980012957833212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1.882602673468571</v>
      </c>
      <c r="AS202">
        <f>_xlfn.RANK.AVG(Table2[[#This Row],[1Y Return vs Nifty Z-Score]],Table2[1Y Return vs Nifty Z-Score])</f>
        <v>196</v>
      </c>
      <c r="AT202">
        <f>_xlfn.RANK.AVG(Table2[[#This Row],[6M Return vs Nifty Z-Score]],Table2[6M Return vs Nifty Z-Score])</f>
        <v>60</v>
      </c>
      <c r="AU202">
        <f>_xlfn.RANK.AVG(Table2[[#This Row],[Sharpe Ratio Z-Score]],Table2[Sharpe Ratio Z-Score])</f>
        <v>467</v>
      </c>
      <c r="AV202">
        <f>(Table2[[#This Row],[Rank 1Y]]+Table2[[#This Row],[Rank 6M]]+Table2[[#This Row],[Rank Sharpe]])/3</f>
        <v>241</v>
      </c>
    </row>
    <row r="203" spans="1:48" hidden="1" x14ac:dyDescent="0.3">
      <c r="A203" t="s">
        <v>1554</v>
      </c>
      <c r="B203" t="s">
        <v>1555</v>
      </c>
      <c r="C203" t="s">
        <v>2922</v>
      </c>
      <c r="D203" t="s">
        <v>1556</v>
      </c>
      <c r="E203">
        <v>5210.9809613400002</v>
      </c>
      <c r="F203">
        <v>303.25</v>
      </c>
      <c r="G203">
        <v>90.289516539103204</v>
      </c>
      <c r="H203">
        <f>(Table2[[#This Row],[1Y Return vs Nifty]]-AVERAGE(Table2[1Y Return vs Nifty]))/_xlfn.STDEV.P(Table2[1Y Return vs Nifty])</f>
        <v>0.53132869471732691</v>
      </c>
      <c r="I203">
        <v>5.6392164637890803</v>
      </c>
      <c r="J203">
        <f>(Table2[[#This Row],[1M Return vs Nifty]]-AVERAGE(Table2[1M Return vs Nifty]))/_xlfn.STDEV.P(Table2[1M Return vs Nifty])</f>
        <v>0.1940754210217249</v>
      </c>
      <c r="K203">
        <v>9.0581107382453894</v>
      </c>
      <c r="L203">
        <f>(Table2[[#This Row],[6M Return vs Nifty]]-AVERAGE(Table2[6M Return vs Nifty]))/_xlfn.STDEV.P(Table2[6M Return vs Nifty])</f>
        <v>-0.18130708188517822</v>
      </c>
      <c r="M203">
        <v>-6.2573458917554001</v>
      </c>
      <c r="N203">
        <f>(Table2[[#This Row],[1W Return vs Nifty]]-AVERAGE(Table2[1W Return vs Nifty]))/_xlfn.STDEV.P(Table2[1W Return vs Nifty])</f>
        <v>-1.474612469794333</v>
      </c>
      <c r="O203">
        <v>301.56</v>
      </c>
      <c r="P203">
        <v>291.84326613035898</v>
      </c>
      <c r="Q203">
        <v>266.35245913608998</v>
      </c>
      <c r="R203">
        <v>59.755499832735502</v>
      </c>
      <c r="S203">
        <v>5.6041915373392648E-3</v>
      </c>
      <c r="T203">
        <v>3.9085136418895106E-2</v>
      </c>
      <c r="U203">
        <v>0.13852900395057977</v>
      </c>
      <c r="V203">
        <v>1.9637758949348001</v>
      </c>
      <c r="W203">
        <v>302.5</v>
      </c>
      <c r="X203">
        <v>317</v>
      </c>
      <c r="Y203">
        <v>302.5</v>
      </c>
      <c r="Z203">
        <v>325</v>
      </c>
      <c r="AA203">
        <v>267</v>
      </c>
      <c r="AB203">
        <v>331.95</v>
      </c>
      <c r="AC203">
        <v>2.4793388429751317E-3</v>
      </c>
      <c r="AD203">
        <v>4.5342126957955475E-2</v>
      </c>
      <c r="AE203">
        <v>2.4793388429751317E-3</v>
      </c>
      <c r="AF203">
        <v>7.1723000824402305E-2</v>
      </c>
      <c r="AG203">
        <v>0.13576779026217234</v>
      </c>
      <c r="AH203">
        <v>9.4641384995878042E-2</v>
      </c>
      <c r="AI203">
        <v>23.0997526793075</v>
      </c>
      <c r="AJ203">
        <v>122.97794117647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0.03</v>
      </c>
      <c r="AM203" t="s">
        <v>2950</v>
      </c>
      <c r="AN203">
        <v>8.85</v>
      </c>
      <c r="AO203" t="s">
        <v>2950</v>
      </c>
      <c r="AP203">
        <v>0.107005807226861</v>
      </c>
      <c r="AQ203">
        <f>(Table2[[#This Row],[Sharpe Ratio]]-AVERAGE(Table2[Sharpe Ratio]))/_xlfn.STDEV.P(Table2[Sharpe Ratio])</f>
        <v>0.57477016120682822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-0.35574527473363138</v>
      </c>
      <c r="AS203">
        <f>_xlfn.RANK.AVG(Table2[[#This Row],[1Y Return vs Nifty Z-Score]],Table2[1Y Return vs Nifty Z-Score])</f>
        <v>149</v>
      </c>
      <c r="AT203">
        <f>_xlfn.RANK.AVG(Table2[[#This Row],[6M Return vs Nifty Z-Score]],Table2[6M Return vs Nifty Z-Score])</f>
        <v>365</v>
      </c>
      <c r="AU203">
        <f>_xlfn.RANK.AVG(Table2[[#This Row],[Sharpe Ratio Z-Score]],Table2[Sharpe Ratio Z-Score])</f>
        <v>212</v>
      </c>
      <c r="AV203">
        <f>(Table2[[#This Row],[Rank 1Y]]+Table2[[#This Row],[Rank 6M]]+Table2[[#This Row],[Rank Sharpe]])/3</f>
        <v>242</v>
      </c>
    </row>
    <row r="204" spans="1:48" x14ac:dyDescent="0.3">
      <c r="A204" t="s">
        <v>1584</v>
      </c>
      <c r="B204" t="s">
        <v>1585</v>
      </c>
      <c r="C204" t="s">
        <v>2904</v>
      </c>
      <c r="D204" t="s">
        <v>268</v>
      </c>
      <c r="E204">
        <v>4977.0746304249997</v>
      </c>
      <c r="F204">
        <v>1012.6</v>
      </c>
      <c r="G204">
        <v>95.119282908502399</v>
      </c>
      <c r="H204">
        <f>(Table2[[#This Row],[1Y Return vs Nifty]]-AVERAGE(Table2[1Y Return vs Nifty]))/_xlfn.STDEV.P(Table2[1Y Return vs Nifty])</f>
        <v>0.58906626080417823</v>
      </c>
      <c r="I204">
        <v>3.6993987289931298</v>
      </c>
      <c r="J204">
        <f>(Table2[[#This Row],[1M Return vs Nifty]]-AVERAGE(Table2[1M Return vs Nifty]))/_xlfn.STDEV.P(Table2[1M Return vs Nifty])</f>
        <v>2.5917840630026619E-2</v>
      </c>
      <c r="K204">
        <v>41.909900780796796</v>
      </c>
      <c r="L204">
        <f>(Table2[[#This Row],[6M Return vs Nifty]]-AVERAGE(Table2[6M Return vs Nifty]))/_xlfn.STDEV.P(Table2[6M Return vs Nifty])</f>
        <v>0.82275779330106213</v>
      </c>
      <c r="M204">
        <v>2.4565175890485098</v>
      </c>
      <c r="N204">
        <f>(Table2[[#This Row],[1W Return vs Nifty]]-AVERAGE(Table2[1W Return vs Nifty]))/_xlfn.STDEV.P(Table2[1W Return vs Nifty])</f>
        <v>0.17474367720151418</v>
      </c>
      <c r="O204">
        <v>972.66</v>
      </c>
      <c r="P204">
        <v>966.27050248957403</v>
      </c>
      <c r="Q204">
        <v>826.56633633902504</v>
      </c>
      <c r="R204">
        <v>59.608573914477901</v>
      </c>
      <c r="S204">
        <v>4.1062652931137311E-2</v>
      </c>
      <c r="T204">
        <v>4.794671615356072E-2</v>
      </c>
      <c r="U204">
        <v>0.22506803807779474</v>
      </c>
      <c r="V204">
        <v>0.77641106478694899</v>
      </c>
      <c r="W204">
        <v>996.25</v>
      </c>
      <c r="X204">
        <v>1027</v>
      </c>
      <c r="Y204">
        <v>970.1</v>
      </c>
      <c r="Z204">
        <v>1027</v>
      </c>
      <c r="AA204">
        <v>849.15</v>
      </c>
      <c r="AB204">
        <v>1027</v>
      </c>
      <c r="AC204">
        <v>1.6411543287327524E-2</v>
      </c>
      <c r="AD204">
        <v>1.4220817697017551E-2</v>
      </c>
      <c r="AE204">
        <v>4.3809916503453339E-2</v>
      </c>
      <c r="AF204">
        <v>1.4220817697017551E-2</v>
      </c>
      <c r="AG204">
        <v>0.19248660425131026</v>
      </c>
      <c r="AH204">
        <v>1.4220817697017551E-2</v>
      </c>
      <c r="AI204">
        <v>10.6063598656922</v>
      </c>
      <c r="AJ204">
        <v>123.039647577092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-0.1</v>
      </c>
      <c r="AM204" t="s">
        <v>2949</v>
      </c>
      <c r="AN204">
        <v>15.05</v>
      </c>
      <c r="AO204" t="s">
        <v>2950</v>
      </c>
      <c r="AP204">
        <v>1.3927243890672E-2</v>
      </c>
      <c r="AQ204">
        <f>(Table2[[#This Row],[Sharpe Ratio]]-AVERAGE(Table2[Sharpe Ratio]))/_xlfn.STDEV.P(Table2[Sharpe Ratio])</f>
        <v>-0.46956439675730444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1.1429211751794766</v>
      </c>
      <c r="AS204">
        <f>_xlfn.RANK.AVG(Table2[[#This Row],[1Y Return vs Nifty Z-Score]],Table2[1Y Return vs Nifty Z-Score])</f>
        <v>136</v>
      </c>
      <c r="AT204">
        <f>_xlfn.RANK.AVG(Table2[[#This Row],[6M Return vs Nifty Z-Score]],Table2[6M Return vs Nifty Z-Score])</f>
        <v>125</v>
      </c>
      <c r="AU204">
        <f>_xlfn.RANK.AVG(Table2[[#This Row],[Sharpe Ratio Z-Score]],Table2[Sharpe Ratio Z-Score])</f>
        <v>465</v>
      </c>
      <c r="AV204">
        <f>(Table2[[#This Row],[Rank 1Y]]+Table2[[#This Row],[Rank 6M]]+Table2[[#This Row],[Rank Sharpe]])/3</f>
        <v>242</v>
      </c>
    </row>
    <row r="205" spans="1:48" x14ac:dyDescent="0.3">
      <c r="A205" t="s">
        <v>135</v>
      </c>
      <c r="B205" t="s">
        <v>136</v>
      </c>
      <c r="C205" t="s">
        <v>2919</v>
      </c>
      <c r="D205" t="s">
        <v>137</v>
      </c>
      <c r="E205">
        <v>207963.31297959</v>
      </c>
      <c r="F205">
        <v>856.1</v>
      </c>
      <c r="G205">
        <v>52.672458390018399</v>
      </c>
      <c r="H205">
        <f>(Table2[[#This Row],[1Y Return vs Nifty]]-AVERAGE(Table2[1Y Return vs Nifty]))/_xlfn.STDEV.P(Table2[1Y Return vs Nifty])</f>
        <v>8.1634607103335158E-2</v>
      </c>
      <c r="I205">
        <v>-1.46859719392968</v>
      </c>
      <c r="J205">
        <f>(Table2[[#This Row],[1M Return vs Nifty]]-AVERAGE(Table2[1M Return vs Nifty]))/_xlfn.STDEV.P(Table2[1M Return vs Nifty])</f>
        <v>-0.42208182154662399</v>
      </c>
      <c r="K205">
        <v>12.986046467306799</v>
      </c>
      <c r="L205">
        <f>(Table2[[#This Row],[6M Return vs Nifty]]-AVERAGE(Table2[6M Return vs Nifty]))/_xlfn.STDEV.P(Table2[6M Return vs Nifty])</f>
        <v>-6.1255715051551682E-2</v>
      </c>
      <c r="M205">
        <v>-0.52722513531885895</v>
      </c>
      <c r="N205">
        <f>(Table2[[#This Row],[1W Return vs Nifty]]-AVERAGE(Table2[1W Return vs Nifty]))/_xlfn.STDEV.P(Table2[1W Return vs Nifty])</f>
        <v>-0.3900177990748433</v>
      </c>
      <c r="O205">
        <v>852.3</v>
      </c>
      <c r="P205">
        <v>851.92688299697704</v>
      </c>
      <c r="Q205">
        <v>753.89446487836199</v>
      </c>
      <c r="R205">
        <v>39.6144261886732</v>
      </c>
      <c r="S205">
        <v>4.4585239938990107E-3</v>
      </c>
      <c r="T205">
        <v>4.8984450265761037E-3</v>
      </c>
      <c r="U205">
        <v>0.13557008292683048</v>
      </c>
      <c r="V205">
        <v>0.75315424002787601</v>
      </c>
      <c r="W205">
        <v>854</v>
      </c>
      <c r="X205">
        <v>879.7</v>
      </c>
      <c r="Y205">
        <v>850.6</v>
      </c>
      <c r="Z205">
        <v>887.9</v>
      </c>
      <c r="AA205">
        <v>687.05</v>
      </c>
      <c r="AB205">
        <v>887.9</v>
      </c>
      <c r="AC205">
        <v>2.4590163934425924E-3</v>
      </c>
      <c r="AD205">
        <v>2.7566873028851857E-2</v>
      </c>
      <c r="AE205">
        <v>6.4660239830707233E-3</v>
      </c>
      <c r="AF205">
        <v>3.7145193318537606E-2</v>
      </c>
      <c r="AG205">
        <v>0.24605196128374951</v>
      </c>
      <c r="AH205">
        <v>3.7145193318537606E-2</v>
      </c>
      <c r="AI205">
        <v>13.024179418292199</v>
      </c>
      <c r="AJ205">
        <v>84.882842025699105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-0.25</v>
      </c>
      <c r="AM205" t="s">
        <v>2949</v>
      </c>
      <c r="AN205">
        <v>12.2</v>
      </c>
      <c r="AO205" t="s">
        <v>2950</v>
      </c>
      <c r="AP205">
        <v>0.140708651166978</v>
      </c>
      <c r="AQ205">
        <f>(Table2[[#This Row],[Sharpe Ratio]]-AVERAGE(Table2[Sharpe Ratio]))/_xlfn.STDEV.P(Table2[Sharpe Ratio])</f>
        <v>0.9529135635841145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0.16119283501443077</v>
      </c>
      <c r="AS205">
        <f>_xlfn.RANK.AVG(Table2[[#This Row],[1Y Return vs Nifty Z-Score]],Table2[1Y Return vs Nifty Z-Score])</f>
        <v>263</v>
      </c>
      <c r="AT205">
        <f>_xlfn.RANK.AVG(Table2[[#This Row],[6M Return vs Nifty Z-Score]],Table2[6M Return vs Nifty Z-Score])</f>
        <v>330</v>
      </c>
      <c r="AU205">
        <f>_xlfn.RANK.AVG(Table2[[#This Row],[Sharpe Ratio Z-Score]],Table2[Sharpe Ratio Z-Score])</f>
        <v>136</v>
      </c>
      <c r="AV205">
        <f>(Table2[[#This Row],[Rank 1Y]]+Table2[[#This Row],[Rank 6M]]+Table2[[#This Row],[Rank Sharpe]])/3</f>
        <v>243</v>
      </c>
    </row>
    <row r="206" spans="1:48" x14ac:dyDescent="0.3">
      <c r="A206" t="s">
        <v>749</v>
      </c>
      <c r="B206" t="s">
        <v>750</v>
      </c>
      <c r="C206" t="s">
        <v>2912</v>
      </c>
      <c r="D206" t="s">
        <v>60</v>
      </c>
      <c r="E206">
        <v>19220.771235</v>
      </c>
      <c r="F206">
        <v>150.78</v>
      </c>
      <c r="G206">
        <v>81.777589861502605</v>
      </c>
      <c r="H206">
        <f>(Table2[[#This Row],[1Y Return vs Nifty]]-AVERAGE(Table2[1Y Return vs Nifty]))/_xlfn.STDEV.P(Table2[1Y Return vs Nifty])</f>
        <v>0.42957264867166012</v>
      </c>
      <c r="I206">
        <v>-1.30847445151028</v>
      </c>
      <c r="J206">
        <f>(Table2[[#This Row],[1M Return vs Nifty]]-AVERAGE(Table2[1M Return vs Nifty]))/_xlfn.STDEV.P(Table2[1M Return vs Nifty])</f>
        <v>-0.4082012118130699</v>
      </c>
      <c r="K206">
        <v>16.780837162894802</v>
      </c>
      <c r="L206">
        <f>(Table2[[#This Row],[6M Return vs Nifty]]-AVERAGE(Table2[6M Return vs Nifty]))/_xlfn.STDEV.P(Table2[6M Return vs Nifty])</f>
        <v>5.4726276833465141E-2</v>
      </c>
      <c r="M206">
        <v>-5.7914604088818697E-2</v>
      </c>
      <c r="N206">
        <f>(Table2[[#This Row],[1W Return vs Nifty]]-AVERAGE(Table2[1W Return vs Nifty]))/_xlfn.STDEV.P(Table2[1W Return vs Nifty])</f>
        <v>-0.30118691352799498</v>
      </c>
      <c r="O206">
        <v>147.11000000000001</v>
      </c>
      <c r="P206">
        <v>143.19355719811799</v>
      </c>
      <c r="Q206">
        <v>123.27018222296</v>
      </c>
      <c r="R206">
        <v>50.145570605027402</v>
      </c>
      <c r="S206">
        <v>2.4947318333220059E-2</v>
      </c>
      <c r="T206">
        <v>5.2980336198964917E-2</v>
      </c>
      <c r="U206">
        <v>0.22316684603647885</v>
      </c>
      <c r="V206">
        <v>0.55654055153255799</v>
      </c>
      <c r="W206">
        <v>150.05000000000001</v>
      </c>
      <c r="X206">
        <v>153.25</v>
      </c>
      <c r="Y206">
        <v>146.44</v>
      </c>
      <c r="Z206">
        <v>155.19999999999999</v>
      </c>
      <c r="AA206">
        <v>121.8</v>
      </c>
      <c r="AB206">
        <v>155.69999999999999</v>
      </c>
      <c r="AC206">
        <v>4.8650449850049515E-3</v>
      </c>
      <c r="AD206">
        <v>1.6381482955299065E-2</v>
      </c>
      <c r="AE206">
        <v>2.9636711281070705E-2</v>
      </c>
      <c r="AF206">
        <v>2.9314232656850958E-2</v>
      </c>
      <c r="AG206">
        <v>0.23793103448275876</v>
      </c>
      <c r="AH206">
        <v>3.2630322323915495E-2</v>
      </c>
      <c r="AI206">
        <v>4.5563072025467601</v>
      </c>
      <c r="AJ206">
        <v>112.966101694915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0.17</v>
      </c>
      <c r="AM206" t="s">
        <v>2950</v>
      </c>
      <c r="AN206">
        <v>14.79</v>
      </c>
      <c r="AO206" t="s">
        <v>2950</v>
      </c>
      <c r="AP206">
        <v>8.3271345221841001E-2</v>
      </c>
      <c r="AQ206">
        <f>(Table2[[#This Row],[Sharpe Ratio]]-AVERAGE(Table2[Sharpe Ratio]))/_xlfn.STDEV.P(Table2[Sharpe Ratio])</f>
        <v>0.30847126274830455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8.3382062912364885E-2</v>
      </c>
      <c r="AS206">
        <f>_xlfn.RANK.AVG(Table2[[#This Row],[1Y Return vs Nifty Z-Score]],Table2[1Y Return vs Nifty Z-Score])</f>
        <v>167</v>
      </c>
      <c r="AT206">
        <f>_xlfn.RANK.AVG(Table2[[#This Row],[6M Return vs Nifty Z-Score]],Table2[6M Return vs Nifty Z-Score])</f>
        <v>291</v>
      </c>
      <c r="AU206">
        <f>_xlfn.RANK.AVG(Table2[[#This Row],[Sharpe Ratio Z-Score]],Table2[Sharpe Ratio Z-Score])</f>
        <v>272</v>
      </c>
      <c r="AV206">
        <f>(Table2[[#This Row],[Rank 1Y]]+Table2[[#This Row],[Rank 6M]]+Table2[[#This Row],[Rank Sharpe]])/3</f>
        <v>243.33333333333334</v>
      </c>
    </row>
    <row r="207" spans="1:48" x14ac:dyDescent="0.3">
      <c r="A207" t="s">
        <v>1053</v>
      </c>
      <c r="B207" t="s">
        <v>1054</v>
      </c>
      <c r="C207" t="s">
        <v>2914</v>
      </c>
      <c r="D207" t="s">
        <v>129</v>
      </c>
      <c r="E207">
        <v>10832.054745449999</v>
      </c>
      <c r="F207">
        <v>392.6</v>
      </c>
      <c r="G207">
        <v>14.197044479302299</v>
      </c>
      <c r="H207">
        <f>(Table2[[#This Row],[1Y Return vs Nifty]]-AVERAGE(Table2[1Y Return vs Nifty]))/_xlfn.STDEV.P(Table2[1Y Return vs Nifty])</f>
        <v>-0.37832071650484844</v>
      </c>
      <c r="I207">
        <v>7.1561037250031001</v>
      </c>
      <c r="J207">
        <f>(Table2[[#This Row],[1M Return vs Nifty]]-AVERAGE(Table2[1M Return vs Nifty]))/_xlfn.STDEV.P(Table2[1M Return vs Nifty])</f>
        <v>0.32557029654391978</v>
      </c>
      <c r="K207">
        <v>19.110816295619699</v>
      </c>
      <c r="L207">
        <f>(Table2[[#This Row],[6M Return vs Nifty]]-AVERAGE(Table2[6M Return vs Nifty]))/_xlfn.STDEV.P(Table2[6M Return vs Nifty])</f>
        <v>0.1259385366237471</v>
      </c>
      <c r="M207">
        <v>-4.2782694126789202</v>
      </c>
      <c r="N207">
        <f>(Table2[[#This Row],[1W Return vs Nifty]]-AVERAGE(Table2[1W Return vs Nifty]))/_xlfn.STDEV.P(Table2[1W Return vs Nifty])</f>
        <v>-1.1000137670110588</v>
      </c>
      <c r="O207">
        <v>376.82</v>
      </c>
      <c r="P207">
        <v>356.767265740835</v>
      </c>
      <c r="Q207">
        <v>324.16722678942602</v>
      </c>
      <c r="R207">
        <v>54.479478564369401</v>
      </c>
      <c r="S207">
        <v>4.187675813385705E-2</v>
      </c>
      <c r="T207">
        <v>0.10043728138779096</v>
      </c>
      <c r="U207">
        <v>0.21110330581020409</v>
      </c>
      <c r="V207">
        <v>1.6109343789771899</v>
      </c>
      <c r="W207">
        <v>392.8</v>
      </c>
      <c r="X207">
        <v>410</v>
      </c>
      <c r="Y207">
        <v>383.15</v>
      </c>
      <c r="Z207">
        <v>410</v>
      </c>
      <c r="AA207">
        <v>312.25</v>
      </c>
      <c r="AB207">
        <v>423.95</v>
      </c>
      <c r="AC207">
        <v>-5.0916496945008216E-4</v>
      </c>
      <c r="AD207">
        <v>4.4319918492103927E-2</v>
      </c>
      <c r="AE207">
        <v>2.4663969724651125E-2</v>
      </c>
      <c r="AF207">
        <v>4.4319918492103927E-2</v>
      </c>
      <c r="AG207">
        <v>0.2573258606885509</v>
      </c>
      <c r="AH207">
        <v>7.9852266938359673E-2</v>
      </c>
      <c r="AI207">
        <v>7.9852266938359602</v>
      </c>
      <c r="AJ207">
        <v>55.300632911392398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0.04</v>
      </c>
      <c r="AM207" t="s">
        <v>2950</v>
      </c>
      <c r="AN207">
        <v>21.02</v>
      </c>
      <c r="AO207" t="s">
        <v>2950</v>
      </c>
      <c r="AP207">
        <v>0.209475219785243</v>
      </c>
      <c r="AQ207">
        <f>(Table2[[#This Row],[Sharpe Ratio]]-AVERAGE(Table2[Sharpe Ratio]))/_xlfn.STDEV.P(Table2[Sharpe Ratio])</f>
        <v>1.7244693490046243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0.69764369865638409</v>
      </c>
      <c r="AS207">
        <f>_xlfn.RANK.AVG(Table2[[#This Row],[1Y Return vs Nifty Z-Score]],Table2[1Y Return vs Nifty Z-Score])</f>
        <v>429</v>
      </c>
      <c r="AT207">
        <f>_xlfn.RANK.AVG(Table2[[#This Row],[6M Return vs Nifty Z-Score]],Table2[6M Return vs Nifty Z-Score])</f>
        <v>274</v>
      </c>
      <c r="AU207">
        <f>_xlfn.RANK.AVG(Table2[[#This Row],[Sharpe Ratio Z-Score]],Table2[Sharpe Ratio Z-Score])</f>
        <v>32</v>
      </c>
      <c r="AV207">
        <f>(Table2[[#This Row],[Rank 1Y]]+Table2[[#This Row],[Rank 6M]]+Table2[[#This Row],[Rank Sharpe]])/3</f>
        <v>245</v>
      </c>
    </row>
    <row r="208" spans="1:48" x14ac:dyDescent="0.3">
      <c r="A208" t="s">
        <v>961</v>
      </c>
      <c r="B208" t="s">
        <v>962</v>
      </c>
      <c r="C208" t="s">
        <v>2920</v>
      </c>
      <c r="D208" t="s">
        <v>523</v>
      </c>
      <c r="E208">
        <v>12985.194871809999</v>
      </c>
      <c r="F208">
        <v>797.65</v>
      </c>
      <c r="G208">
        <v>44.579758943245203</v>
      </c>
      <c r="H208">
        <f>(Table2[[#This Row],[1Y Return vs Nifty]]-AVERAGE(Table2[1Y Return vs Nifty]))/_xlfn.STDEV.P(Table2[1Y Return vs Nifty])</f>
        <v>-1.5109776246043476E-2</v>
      </c>
      <c r="I208">
        <v>10.7113675529649</v>
      </c>
      <c r="J208">
        <f>(Table2[[#This Row],[1M Return vs Nifty]]-AVERAGE(Table2[1M Return vs Nifty]))/_xlfn.STDEV.P(Table2[1M Return vs Nifty])</f>
        <v>0.63376655242930613</v>
      </c>
      <c r="K208">
        <v>35.871270652194703</v>
      </c>
      <c r="L208">
        <f>(Table2[[#This Row],[6M Return vs Nifty]]-AVERAGE(Table2[6M Return vs Nifty]))/_xlfn.STDEV.P(Table2[6M Return vs Nifty])</f>
        <v>0.63819627021457637</v>
      </c>
      <c r="M208">
        <v>7.5280110607192601</v>
      </c>
      <c r="N208">
        <f>(Table2[[#This Row],[1W Return vs Nifty]]-AVERAGE(Table2[1W Return vs Nifty]))/_xlfn.STDEV.P(Table2[1W Return vs Nifty])</f>
        <v>1.1346736727053872</v>
      </c>
      <c r="O208">
        <v>722.54</v>
      </c>
      <c r="P208">
        <v>693.745008414312</v>
      </c>
      <c r="Q208">
        <v>610.12667875734201</v>
      </c>
      <c r="R208">
        <v>50.657418240252603</v>
      </c>
      <c r="S208">
        <v>0.10395272234063158</v>
      </c>
      <c r="T208">
        <v>0.14977403848019444</v>
      </c>
      <c r="U208">
        <v>0.30735145302052791</v>
      </c>
      <c r="V208">
        <v>1.8600589554056499</v>
      </c>
      <c r="W208">
        <v>790</v>
      </c>
      <c r="X208">
        <v>812</v>
      </c>
      <c r="Y208">
        <v>718.9</v>
      </c>
      <c r="Z208">
        <v>820.8</v>
      </c>
      <c r="AA208">
        <v>623.85</v>
      </c>
      <c r="AB208">
        <v>820.8</v>
      </c>
      <c r="AC208">
        <v>9.6835443037974755E-3</v>
      </c>
      <c r="AD208">
        <v>1.799034664326471E-2</v>
      </c>
      <c r="AE208">
        <v>0.10954235637779952</v>
      </c>
      <c r="AF208">
        <v>2.9022754340876311E-2</v>
      </c>
      <c r="AG208">
        <v>0.27859261040314176</v>
      </c>
      <c r="AH208">
        <v>2.9022754340876311E-2</v>
      </c>
      <c r="AI208">
        <v>2.9022754340876298</v>
      </c>
      <c r="AJ208">
        <v>95.024449877750598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0.14000000000000001</v>
      </c>
      <c r="AM208" t="s">
        <v>2950</v>
      </c>
      <c r="AN208">
        <v>23.38</v>
      </c>
      <c r="AO208" t="s">
        <v>2950</v>
      </c>
      <c r="AP208">
        <v>7.3029225868986997E-2</v>
      </c>
      <c r="AQ208">
        <f>(Table2[[#This Row],[Sharpe Ratio]]-AVERAGE(Table2[Sharpe Ratio]))/_xlfn.STDEV.P(Table2[Sharpe Ratio])</f>
        <v>0.1935554453613812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2.5850821644646076</v>
      </c>
      <c r="AS208">
        <f>_xlfn.RANK.AVG(Table2[[#This Row],[1Y Return vs Nifty Z-Score]],Table2[1Y Return vs Nifty Z-Score])</f>
        <v>281</v>
      </c>
      <c r="AT208">
        <f>_xlfn.RANK.AVG(Table2[[#This Row],[6M Return vs Nifty Z-Score]],Table2[6M Return vs Nifty Z-Score])</f>
        <v>157</v>
      </c>
      <c r="AU208">
        <f>_xlfn.RANK.AVG(Table2[[#This Row],[Sharpe Ratio Z-Score]],Table2[Sharpe Ratio Z-Score])</f>
        <v>298</v>
      </c>
      <c r="AV208">
        <f>(Table2[[#This Row],[Rank 1Y]]+Table2[[#This Row],[Rank 6M]]+Table2[[#This Row],[Rank Sharpe]])/3</f>
        <v>245.33333333333334</v>
      </c>
    </row>
    <row r="209" spans="1:48" x14ac:dyDescent="0.3">
      <c r="A209" t="s">
        <v>1275</v>
      </c>
      <c r="B209" t="s">
        <v>1276</v>
      </c>
      <c r="C209" t="s">
        <v>621</v>
      </c>
      <c r="D209" t="s">
        <v>621</v>
      </c>
      <c r="E209">
        <v>7724.1192600000004</v>
      </c>
      <c r="F209">
        <v>371.7</v>
      </c>
      <c r="G209">
        <v>59.791758290265903</v>
      </c>
      <c r="H209">
        <f>(Table2[[#This Row],[1Y Return vs Nifty]]-AVERAGE(Table2[1Y Return vs Nifty]))/_xlfn.STDEV.P(Table2[1Y Return vs Nifty])</f>
        <v>0.16674246057778541</v>
      </c>
      <c r="I209">
        <v>-9.3439674886062907</v>
      </c>
      <c r="J209">
        <f>(Table2[[#This Row],[1M Return vs Nifty]]-AVERAGE(Table2[1M Return vs Nifty]))/_xlfn.STDEV.P(Table2[1M Return vs Nifty])</f>
        <v>-1.1047764838782776</v>
      </c>
      <c r="K209">
        <v>19.171084085209799</v>
      </c>
      <c r="L209">
        <f>(Table2[[#This Row],[6M Return vs Nifty]]-AVERAGE(Table2[6M Return vs Nifty]))/_xlfn.STDEV.P(Table2[6M Return vs Nifty])</f>
        <v>0.12778052972531492</v>
      </c>
      <c r="M209">
        <v>-0.832577014813212</v>
      </c>
      <c r="N209">
        <f>(Table2[[#This Row],[1W Return vs Nifty]]-AVERAGE(Table2[1W Return vs Nifty]))/_xlfn.STDEV.P(Table2[1W Return vs Nifty])</f>
        <v>-0.44781466501728323</v>
      </c>
      <c r="O209">
        <v>364.8</v>
      </c>
      <c r="P209">
        <v>361.86746804128501</v>
      </c>
      <c r="Q209">
        <v>309.98160725933002</v>
      </c>
      <c r="R209">
        <v>54.657227563132103</v>
      </c>
      <c r="S209">
        <v>1.8914473684210398E-2</v>
      </c>
      <c r="T209">
        <v>2.7171638312602386E-2</v>
      </c>
      <c r="U209">
        <v>0.19910340257393555</v>
      </c>
      <c r="V209">
        <v>0.53996782980857405</v>
      </c>
      <c r="W209">
        <v>362.05</v>
      </c>
      <c r="X209">
        <v>377.25</v>
      </c>
      <c r="Y209">
        <v>359.05</v>
      </c>
      <c r="Z209">
        <v>384.05</v>
      </c>
      <c r="AA209">
        <v>307.85000000000002</v>
      </c>
      <c r="AB209">
        <v>384.05</v>
      </c>
      <c r="AC209">
        <v>2.6653777102610077E-2</v>
      </c>
      <c r="AD209">
        <v>1.4931396287328536E-2</v>
      </c>
      <c r="AE209">
        <v>3.5231861857679903E-2</v>
      </c>
      <c r="AF209">
        <v>3.3225719666397646E-2</v>
      </c>
      <c r="AG209">
        <v>0.20740620432028578</v>
      </c>
      <c r="AH209">
        <v>3.3225719666397646E-2</v>
      </c>
      <c r="AI209">
        <v>8.9588377723971</v>
      </c>
      <c r="AJ209">
        <v>91.845161290322494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-0.01</v>
      </c>
      <c r="AM209" t="s">
        <v>2949</v>
      </c>
      <c r="AN209">
        <v>12.86</v>
      </c>
      <c r="AO209" t="s">
        <v>2950</v>
      </c>
      <c r="AP209">
        <v>0.100572506752851</v>
      </c>
      <c r="AQ209">
        <f>(Table2[[#This Row],[Sharpe Ratio]]-AVERAGE(Table2[Sharpe Ratio]))/_xlfn.STDEV.P(Table2[Sharpe Ratio])</f>
        <v>0.5025890083616863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-0.75547915023077428</v>
      </c>
      <c r="AS209">
        <f>_xlfn.RANK.AVG(Table2[[#This Row],[1Y Return vs Nifty Z-Score]],Table2[1Y Return vs Nifty Z-Score])</f>
        <v>233</v>
      </c>
      <c r="AT209">
        <f>_xlfn.RANK.AVG(Table2[[#This Row],[6M Return vs Nifty Z-Score]],Table2[6M Return vs Nifty Z-Score])</f>
        <v>273</v>
      </c>
      <c r="AU209">
        <f>_xlfn.RANK.AVG(Table2[[#This Row],[Sharpe Ratio Z-Score]],Table2[Sharpe Ratio Z-Score])</f>
        <v>231</v>
      </c>
      <c r="AV209">
        <f>(Table2[[#This Row],[Rank 1Y]]+Table2[[#This Row],[Rank 6M]]+Table2[[#This Row],[Rank Sharpe]])/3</f>
        <v>245.66666666666666</v>
      </c>
    </row>
    <row r="210" spans="1:48" hidden="1" x14ac:dyDescent="0.3">
      <c r="A210" t="s">
        <v>1036</v>
      </c>
      <c r="B210" t="s">
        <v>1037</v>
      </c>
      <c r="C210" t="s">
        <v>2915</v>
      </c>
      <c r="D210" t="s">
        <v>55</v>
      </c>
      <c r="E210">
        <v>11085</v>
      </c>
      <c r="F210">
        <v>80.94</v>
      </c>
      <c r="G210">
        <v>118.79959044818401</v>
      </c>
      <c r="H210">
        <f>(Table2[[#This Row],[1Y Return vs Nifty]]-AVERAGE(Table2[1Y Return vs Nifty]))/_xlfn.STDEV.P(Table2[1Y Return vs Nifty])</f>
        <v>0.8721531053753806</v>
      </c>
      <c r="I210">
        <v>5.4737082606655498</v>
      </c>
      <c r="J210">
        <f>(Table2[[#This Row],[1M Return vs Nifty]]-AVERAGE(Table2[1M Return vs Nifty]))/_xlfn.STDEV.P(Table2[1M Return vs Nifty])</f>
        <v>0.1797279601891956</v>
      </c>
      <c r="K210">
        <v>29.346433766412801</v>
      </c>
      <c r="L210">
        <f>(Table2[[#This Row],[6M Return vs Nifty]]-AVERAGE(Table2[6M Return vs Nifty]))/_xlfn.STDEV.P(Table2[6M Return vs Nifty])</f>
        <v>0.43877457888976557</v>
      </c>
      <c r="M210">
        <v>6.7248414204602298</v>
      </c>
      <c r="N210">
        <f>(Table2[[#This Row],[1W Return vs Nifty]]-AVERAGE(Table2[1W Return vs Nifty]))/_xlfn.STDEV.P(Table2[1W Return vs Nifty])</f>
        <v>0.98265008567537082</v>
      </c>
      <c r="O210">
        <v>76.17</v>
      </c>
      <c r="P210">
        <v>74.228724692226507</v>
      </c>
      <c r="Q210">
        <v>65.985022806943903</v>
      </c>
      <c r="R210">
        <v>51.491812419739901</v>
      </c>
      <c r="S210">
        <v>6.2623079952737193E-2</v>
      </c>
      <c r="T210">
        <v>9.0413452953696183E-2</v>
      </c>
      <c r="U210">
        <v>0.22664199475706348</v>
      </c>
      <c r="V210">
        <v>2.9607641449631901</v>
      </c>
      <c r="W210">
        <v>80.5</v>
      </c>
      <c r="X210">
        <v>83.83</v>
      </c>
      <c r="Y210">
        <v>75.56</v>
      </c>
      <c r="Z210">
        <v>87.5</v>
      </c>
      <c r="AA210">
        <v>63</v>
      </c>
      <c r="AB210">
        <v>87.5</v>
      </c>
      <c r="AC210">
        <v>5.4658385093167006E-3</v>
      </c>
      <c r="AD210">
        <v>3.5705460835186553E-2</v>
      </c>
      <c r="AE210">
        <v>7.1201694017998918E-2</v>
      </c>
      <c r="AF210">
        <v>8.1047689646651877E-2</v>
      </c>
      <c r="AG210">
        <v>0.28476190476190477</v>
      </c>
      <c r="AH210">
        <v>8.1047689646651877E-2</v>
      </c>
      <c r="AI210">
        <v>25.895725228564299</v>
      </c>
      <c r="AJ210">
        <v>158.59424920127699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0.09</v>
      </c>
      <c r="AM210" t="s">
        <v>2950</v>
      </c>
      <c r="AN210">
        <v>19.03</v>
      </c>
      <c r="AO210" t="s">
        <v>2950</v>
      </c>
      <c r="AP210">
        <v>2.6628923464919001E-2</v>
      </c>
      <c r="AQ210">
        <f>(Table2[[#This Row],[Sharpe Ratio]]-AVERAGE(Table2[Sharpe Ratio]))/_xlfn.STDEV.P(Table2[Sharpe Ratio])</f>
        <v>-0.3270524966148155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2.1462532335148969</v>
      </c>
      <c r="AS210">
        <f>_xlfn.RANK.AVG(Table2[[#This Row],[1Y Return vs Nifty Z-Score]],Table2[1Y Return vs Nifty Z-Score])</f>
        <v>104</v>
      </c>
      <c r="AT210">
        <f>_xlfn.RANK.AVG(Table2[[#This Row],[6M Return vs Nifty Z-Score]],Table2[6M Return vs Nifty Z-Score])</f>
        <v>209</v>
      </c>
      <c r="AU210">
        <f>_xlfn.RANK.AVG(Table2[[#This Row],[Sharpe Ratio Z-Score]],Table2[Sharpe Ratio Z-Score])</f>
        <v>429</v>
      </c>
      <c r="AV210">
        <f>(Table2[[#This Row],[Rank 1Y]]+Table2[[#This Row],[Rank 6M]]+Table2[[#This Row],[Rank Sharpe]])/3</f>
        <v>247.33333333333334</v>
      </c>
    </row>
    <row r="211" spans="1:48" x14ac:dyDescent="0.3">
      <c r="A211" t="s">
        <v>565</v>
      </c>
      <c r="B211" t="s">
        <v>566</v>
      </c>
      <c r="C211" t="s">
        <v>2914</v>
      </c>
      <c r="D211" t="s">
        <v>238</v>
      </c>
      <c r="E211">
        <v>31440.069722</v>
      </c>
      <c r="F211">
        <v>1697.4</v>
      </c>
      <c r="G211">
        <v>14.530682885159701</v>
      </c>
      <c r="H211">
        <f>(Table2[[#This Row],[1Y Return vs Nifty]]-AVERAGE(Table2[1Y Return vs Nifty]))/_xlfn.STDEV.P(Table2[1Y Return vs Nifty])</f>
        <v>-0.37433222761450496</v>
      </c>
      <c r="I211">
        <v>-4.2087678280605401</v>
      </c>
      <c r="J211">
        <f>(Table2[[#This Row],[1M Return vs Nifty]]-AVERAGE(Table2[1M Return vs Nifty]))/_xlfn.STDEV.P(Table2[1M Return vs Nifty])</f>
        <v>-0.65961984144945796</v>
      </c>
      <c r="K211">
        <v>43.280412454219899</v>
      </c>
      <c r="L211">
        <f>(Table2[[#This Row],[6M Return vs Nifty]]-AVERAGE(Table2[6M Return vs Nifty]))/_xlfn.STDEV.P(Table2[6M Return vs Nifty])</f>
        <v>0.86464539304933996</v>
      </c>
      <c r="M211">
        <v>-0.202715326553119</v>
      </c>
      <c r="N211">
        <f>(Table2[[#This Row],[1W Return vs Nifty]]-AVERAGE(Table2[1W Return vs Nifty]))/_xlfn.STDEV.P(Table2[1W Return vs Nifty])</f>
        <v>-0.32859472892607372</v>
      </c>
      <c r="O211">
        <v>1671.46</v>
      </c>
      <c r="P211">
        <v>1549.5537504424699</v>
      </c>
      <c r="Q211">
        <v>1293.79396433796</v>
      </c>
      <c r="R211">
        <v>56.4255024111567</v>
      </c>
      <c r="S211">
        <v>1.5519366302513937E-2</v>
      </c>
      <c r="T211">
        <v>9.5412146571432599E-2</v>
      </c>
      <c r="U211">
        <v>0.31195541700379392</v>
      </c>
      <c r="V211">
        <v>0.87583896561310204</v>
      </c>
      <c r="W211">
        <v>1683.3</v>
      </c>
      <c r="X211">
        <v>1765.45</v>
      </c>
      <c r="Y211">
        <v>1683.3</v>
      </c>
      <c r="Z211">
        <v>1841.15</v>
      </c>
      <c r="AA211">
        <v>1500</v>
      </c>
      <c r="AB211">
        <v>1841.15</v>
      </c>
      <c r="AC211">
        <v>8.3764034931386178E-3</v>
      </c>
      <c r="AD211">
        <v>4.0090726994226333E-2</v>
      </c>
      <c r="AE211">
        <v>8.3764034931386178E-3</v>
      </c>
      <c r="AF211">
        <v>8.4688346883468935E-2</v>
      </c>
      <c r="AG211">
        <v>0.13160000000000016</v>
      </c>
      <c r="AH211">
        <v>8.4688346883468935E-2</v>
      </c>
      <c r="AI211">
        <v>8.4688346883468899</v>
      </c>
      <c r="AJ211">
        <v>65.503120124804994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0.24</v>
      </c>
      <c r="AM211" t="s">
        <v>2950</v>
      </c>
      <c r="AN211">
        <v>12.22</v>
      </c>
      <c r="AO211" t="s">
        <v>2950</v>
      </c>
      <c r="AP211">
        <v>0.11093591878822499</v>
      </c>
      <c r="AQ211">
        <f>(Table2[[#This Row],[Sharpe Ratio]]-AVERAGE(Table2[Sharpe Ratio]))/_xlfn.STDEV.P(Table2[Sharpe Ratio])</f>
        <v>0.61886572062540623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0.12096431568470956</v>
      </c>
      <c r="AS211">
        <f>_xlfn.RANK.AVG(Table2[[#This Row],[1Y Return vs Nifty Z-Score]],Table2[1Y Return vs Nifty Z-Score])</f>
        <v>425</v>
      </c>
      <c r="AT211">
        <f>_xlfn.RANK.AVG(Table2[[#This Row],[6M Return vs Nifty Z-Score]],Table2[6M Return vs Nifty Z-Score])</f>
        <v>116</v>
      </c>
      <c r="AU211">
        <f>_xlfn.RANK.AVG(Table2[[#This Row],[Sharpe Ratio Z-Score]],Table2[Sharpe Ratio Z-Score])</f>
        <v>202</v>
      </c>
      <c r="AV211">
        <f>(Table2[[#This Row],[Rank 1Y]]+Table2[[#This Row],[Rank 6M]]+Table2[[#This Row],[Rank Sharpe]])/3</f>
        <v>247.66666666666666</v>
      </c>
    </row>
    <row r="212" spans="1:48" x14ac:dyDescent="0.3">
      <c r="A212" t="s">
        <v>1269</v>
      </c>
      <c r="B212" t="s">
        <v>1270</v>
      </c>
      <c r="C212" t="s">
        <v>2909</v>
      </c>
      <c r="D212" t="s">
        <v>46</v>
      </c>
      <c r="E212">
        <v>7834.0429132199997</v>
      </c>
      <c r="F212">
        <v>4987.25</v>
      </c>
      <c r="G212">
        <v>22.491878042003599</v>
      </c>
      <c r="H212">
        <f>(Table2[[#This Row],[1Y Return vs Nifty]]-AVERAGE(Table2[1Y Return vs Nifty]))/_xlfn.STDEV.P(Table2[1Y Return vs Nifty])</f>
        <v>-0.27915991567599285</v>
      </c>
      <c r="I212">
        <v>-3.5048066654569698</v>
      </c>
      <c r="J212">
        <f>(Table2[[#This Row],[1M Return vs Nifty]]-AVERAGE(Table2[1M Return vs Nifty]))/_xlfn.STDEV.P(Table2[1M Return vs Nifty])</f>
        <v>-0.59859534225567412</v>
      </c>
      <c r="K212">
        <v>11.795345175249899</v>
      </c>
      <c r="L212">
        <f>(Table2[[#This Row],[6M Return vs Nifty]]-AVERAGE(Table2[6M Return vs Nifty]))/_xlfn.STDEV.P(Table2[6M Return vs Nifty])</f>
        <v>-9.764768464117457E-2</v>
      </c>
      <c r="M212">
        <v>-1.8996956024735601</v>
      </c>
      <c r="N212">
        <f>(Table2[[#This Row],[1W Return vs Nifty]]-AVERAGE(Table2[1W Return vs Nifty]))/_xlfn.STDEV.P(Table2[1W Return vs Nifty])</f>
        <v>-0.64979838968871284</v>
      </c>
      <c r="O212">
        <v>4966.24</v>
      </c>
      <c r="P212">
        <v>4959.0904564238499</v>
      </c>
      <c r="Q212">
        <v>4542.2664736005499</v>
      </c>
      <c r="R212">
        <v>47.893935619190003</v>
      </c>
      <c r="S212">
        <v>4.2305647733495988E-3</v>
      </c>
      <c r="T212">
        <v>5.6783686088388574E-3</v>
      </c>
      <c r="U212">
        <v>9.7965086149320868E-2</v>
      </c>
      <c r="V212">
        <v>2.2375658123167401</v>
      </c>
      <c r="W212">
        <v>4972.6499999999996</v>
      </c>
      <c r="X212">
        <v>5092</v>
      </c>
      <c r="Y212">
        <v>4960</v>
      </c>
      <c r="Z212">
        <v>5152</v>
      </c>
      <c r="AA212">
        <v>4347.75</v>
      </c>
      <c r="AB212">
        <v>5380</v>
      </c>
      <c r="AC212">
        <v>2.9360602495651644E-3</v>
      </c>
      <c r="AD212">
        <v>2.1003559075642997E-2</v>
      </c>
      <c r="AE212">
        <v>5.4939516129033361E-3</v>
      </c>
      <c r="AF212">
        <v>3.3034237305128E-2</v>
      </c>
      <c r="AG212">
        <v>0.14708757403254547</v>
      </c>
      <c r="AH212">
        <v>7.8750814577171813E-2</v>
      </c>
      <c r="AI212">
        <v>11.2837736227379</v>
      </c>
      <c r="AJ212">
        <v>58.6250218667005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-0.1</v>
      </c>
      <c r="AM212" t="s">
        <v>2949</v>
      </c>
      <c r="AN212">
        <v>10.19</v>
      </c>
      <c r="AO212" t="s">
        <v>2950</v>
      </c>
      <c r="AP212">
        <v>0.22065046467500499</v>
      </c>
      <c r="AQ212">
        <f>(Table2[[#This Row],[Sharpe Ratio]]-AVERAGE(Table2[Sharpe Ratio]))/_xlfn.STDEV.P(Table2[Sharpe Ratio])</f>
        <v>1.8498547655149471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0.22465343325339282</v>
      </c>
      <c r="AS212">
        <f>_xlfn.RANK.AVG(Table2[[#This Row],[1Y Return vs Nifty Z-Score]],Table2[1Y Return vs Nifty Z-Score])</f>
        <v>379</v>
      </c>
      <c r="AT212">
        <f>_xlfn.RANK.AVG(Table2[[#This Row],[6M Return vs Nifty Z-Score]],Table2[6M Return vs Nifty Z-Score])</f>
        <v>342</v>
      </c>
      <c r="AU212">
        <f>_xlfn.RANK.AVG(Table2[[#This Row],[Sharpe Ratio Z-Score]],Table2[Sharpe Ratio Z-Score])</f>
        <v>23</v>
      </c>
      <c r="AV212">
        <f>(Table2[[#This Row],[Rank 1Y]]+Table2[[#This Row],[Rank 6M]]+Table2[[#This Row],[Rank Sharpe]])/3</f>
        <v>248</v>
      </c>
    </row>
    <row r="213" spans="1:48" x14ac:dyDescent="0.3">
      <c r="A213" t="s">
        <v>605</v>
      </c>
      <c r="B213" t="s">
        <v>606</v>
      </c>
      <c r="C213" t="s">
        <v>2913</v>
      </c>
      <c r="D213" t="s">
        <v>65</v>
      </c>
      <c r="E213">
        <v>29234.692961600002</v>
      </c>
      <c r="F213">
        <v>1230.5999999999999</v>
      </c>
      <c r="G213">
        <v>66.740274909513204</v>
      </c>
      <c r="H213">
        <f>(Table2[[#This Row],[1Y Return vs Nifty]]-AVERAGE(Table2[1Y Return vs Nifty]))/_xlfn.STDEV.P(Table2[1Y Return vs Nifty])</f>
        <v>0.2498086809339643</v>
      </c>
      <c r="I213">
        <v>14.1534944995069</v>
      </c>
      <c r="J213">
        <f>(Table2[[#This Row],[1M Return vs Nifty]]-AVERAGE(Table2[1M Return vs Nifty]))/_xlfn.STDEV.P(Table2[1M Return vs Nifty])</f>
        <v>0.93215527645674867</v>
      </c>
      <c r="K213">
        <v>38.850057001966498</v>
      </c>
      <c r="L213">
        <f>(Table2[[#This Row],[6M Return vs Nifty]]-AVERAGE(Table2[6M Return vs Nifty]))/_xlfn.STDEV.P(Table2[6M Return vs Nifty])</f>
        <v>0.72923833339031585</v>
      </c>
      <c r="M213">
        <v>1.2166199817612999</v>
      </c>
      <c r="N213">
        <f>(Table2[[#This Row],[1W Return vs Nifty]]-AVERAGE(Table2[1W Return vs Nifty]))/_xlfn.STDEV.P(Table2[1W Return vs Nifty])</f>
        <v>-5.9943582328048146E-2</v>
      </c>
      <c r="O213">
        <v>1182.8800000000001</v>
      </c>
      <c r="P213">
        <v>1108.4996175455101</v>
      </c>
      <c r="Q213">
        <v>925.63426102486801</v>
      </c>
      <c r="R213">
        <v>55.399186873859598</v>
      </c>
      <c r="S213">
        <v>4.0342215609360021E-2</v>
      </c>
      <c r="T213">
        <v>0.11014923282053091</v>
      </c>
      <c r="U213">
        <v>0.3294667795004389</v>
      </c>
      <c r="V213">
        <v>0.80996832593512402</v>
      </c>
      <c r="W213">
        <v>1227.3</v>
      </c>
      <c r="X213">
        <v>1260.5999999999999</v>
      </c>
      <c r="Y213">
        <v>1227.3</v>
      </c>
      <c r="Z213">
        <v>1264</v>
      </c>
      <c r="AA213">
        <v>1037.1500000000001</v>
      </c>
      <c r="AB213">
        <v>1264</v>
      </c>
      <c r="AC213">
        <v>2.6888291371303108E-3</v>
      </c>
      <c r="AD213">
        <v>2.4378352023403327E-2</v>
      </c>
      <c r="AE213">
        <v>2.6888291371303108E-3</v>
      </c>
      <c r="AF213">
        <v>2.7141231919388886E-2</v>
      </c>
      <c r="AG213">
        <v>0.18652075398929746</v>
      </c>
      <c r="AH213">
        <v>2.7141231919388886E-2</v>
      </c>
      <c r="AI213">
        <v>2.7141231919388802</v>
      </c>
      <c r="AJ213">
        <v>97.909295593438401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0.23</v>
      </c>
      <c r="AM213" t="s">
        <v>2950</v>
      </c>
      <c r="AN213">
        <v>9.64</v>
      </c>
      <c r="AO213" t="s">
        <v>2950</v>
      </c>
      <c r="AP213">
        <v>4.2627748647393E-2</v>
      </c>
      <c r="AQ213">
        <f>(Table2[[#This Row],[Sharpe Ratio]]-AVERAGE(Table2[Sharpe Ratio]))/_xlfn.STDEV.P(Table2[Sharpe Ratio])</f>
        <v>-0.14754686797144465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1.7037118404815361</v>
      </c>
      <c r="AS213">
        <f>_xlfn.RANK.AVG(Table2[[#This Row],[1Y Return vs Nifty Z-Score]],Table2[1Y Return vs Nifty Z-Score])</f>
        <v>213</v>
      </c>
      <c r="AT213">
        <f>_xlfn.RANK.AVG(Table2[[#This Row],[6M Return vs Nifty Z-Score]],Table2[6M Return vs Nifty Z-Score])</f>
        <v>143</v>
      </c>
      <c r="AU213">
        <f>_xlfn.RANK.AVG(Table2[[#This Row],[Sharpe Ratio Z-Score]],Table2[Sharpe Ratio Z-Score])</f>
        <v>389</v>
      </c>
      <c r="AV213">
        <f>(Table2[[#This Row],[Rank 1Y]]+Table2[[#This Row],[Rank 6M]]+Table2[[#This Row],[Rank Sharpe]])/3</f>
        <v>248.33333333333334</v>
      </c>
    </row>
    <row r="214" spans="1:48" x14ac:dyDescent="0.3">
      <c r="A214" t="s">
        <v>753</v>
      </c>
      <c r="B214" t="s">
        <v>754</v>
      </c>
      <c r="C214" t="s">
        <v>2906</v>
      </c>
      <c r="D214" t="s">
        <v>508</v>
      </c>
      <c r="E214">
        <v>19120.116497160001</v>
      </c>
      <c r="F214">
        <v>3808.85</v>
      </c>
      <c r="G214">
        <v>111.235031156963</v>
      </c>
      <c r="H214">
        <f>(Table2[[#This Row],[1Y Return vs Nifty]]-AVERAGE(Table2[1Y Return vs Nifty]))/_xlfn.STDEV.P(Table2[1Y Return vs Nifty])</f>
        <v>0.78172238707769426</v>
      </c>
      <c r="I214">
        <v>-8.6411446212051093</v>
      </c>
      <c r="J214">
        <f>(Table2[[#This Row],[1M Return vs Nifty]]-AVERAGE(Table2[1M Return vs Nifty]))/_xlfn.STDEV.P(Table2[1M Return vs Nifty])</f>
        <v>-1.04385066043303</v>
      </c>
      <c r="K214">
        <v>7.7991646700561796</v>
      </c>
      <c r="L214">
        <f>(Table2[[#This Row],[6M Return vs Nifty]]-AVERAGE(Table2[6M Return vs Nifty]))/_xlfn.STDEV.P(Table2[6M Return vs Nifty])</f>
        <v>-0.21978484900792325</v>
      </c>
      <c r="M214">
        <v>-1.4582905777848501</v>
      </c>
      <c r="N214">
        <f>(Table2[[#This Row],[1W Return vs Nifty]]-AVERAGE(Table2[1W Return vs Nifty]))/_xlfn.STDEV.P(Table2[1W Return vs Nifty])</f>
        <v>-0.56624944582598291</v>
      </c>
      <c r="O214">
        <v>3771.78</v>
      </c>
      <c r="P214">
        <v>3744.8586157249601</v>
      </c>
      <c r="Q214">
        <v>3190.6962925079702</v>
      </c>
      <c r="R214">
        <v>35.733929506201498</v>
      </c>
      <c r="S214">
        <v>9.8282508523825918E-3</v>
      </c>
      <c r="T214">
        <v>1.7087797121721815E-2</v>
      </c>
      <c r="U214">
        <v>0.1937363041864899</v>
      </c>
      <c r="V214">
        <v>0.49185249436025602</v>
      </c>
      <c r="W214">
        <v>3785.75</v>
      </c>
      <c r="X214">
        <v>3900.9</v>
      </c>
      <c r="Y214">
        <v>3785.75</v>
      </c>
      <c r="Z214">
        <v>3956.05</v>
      </c>
      <c r="AA214">
        <v>2917.85</v>
      </c>
      <c r="AB214">
        <v>3956.05</v>
      </c>
      <c r="AC214">
        <v>6.1018292280261566E-3</v>
      </c>
      <c r="AD214">
        <v>2.4167399608805873E-2</v>
      </c>
      <c r="AE214">
        <v>6.1018292280261566E-3</v>
      </c>
      <c r="AF214">
        <v>3.8646835659057244E-2</v>
      </c>
      <c r="AG214">
        <v>0.30536182463114958</v>
      </c>
      <c r="AH214">
        <v>3.8646835659057244E-2</v>
      </c>
      <c r="AI214">
        <v>12.107328983814</v>
      </c>
      <c r="AJ214">
        <v>169.86325634122099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-0.01</v>
      </c>
      <c r="AM214" t="s">
        <v>2949</v>
      </c>
      <c r="AN214">
        <v>18.32</v>
      </c>
      <c r="AO214" t="s">
        <v>2950</v>
      </c>
      <c r="AP214">
        <v>9.0337403175073994E-2</v>
      </c>
      <c r="AQ214">
        <f>(Table2[[#This Row],[Sharpe Ratio]]-AVERAGE(Table2[Sharpe Ratio]))/_xlfn.STDEV.P(Table2[Sharpe Ratio])</f>
        <v>0.38775190744933247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-0.66041066073990951</v>
      </c>
      <c r="AS214">
        <f>_xlfn.RANK.AVG(Table2[[#This Row],[1Y Return vs Nifty Z-Score]],Table2[1Y Return vs Nifty Z-Score])</f>
        <v>112</v>
      </c>
      <c r="AT214">
        <f>_xlfn.RANK.AVG(Table2[[#This Row],[6M Return vs Nifty Z-Score]],Table2[6M Return vs Nifty Z-Score])</f>
        <v>377</v>
      </c>
      <c r="AU214">
        <f>_xlfn.RANK.AVG(Table2[[#This Row],[Sharpe Ratio Z-Score]],Table2[Sharpe Ratio Z-Score])</f>
        <v>258</v>
      </c>
      <c r="AV214">
        <f>(Table2[[#This Row],[Rank 1Y]]+Table2[[#This Row],[Rank 6M]]+Table2[[#This Row],[Rank Sharpe]])/3</f>
        <v>249</v>
      </c>
    </row>
    <row r="215" spans="1:48" x14ac:dyDescent="0.3">
      <c r="A215" t="s">
        <v>66</v>
      </c>
      <c r="B215" t="s">
        <v>67</v>
      </c>
      <c r="C215" t="s">
        <v>2904</v>
      </c>
      <c r="D215" t="s">
        <v>68</v>
      </c>
      <c r="E215">
        <v>356336.40850994998</v>
      </c>
      <c r="F215">
        <v>269.64999999999998</v>
      </c>
      <c r="G215">
        <v>43.69186795844</v>
      </c>
      <c r="H215">
        <f>(Table2[[#This Row],[1Y Return vs Nifty]]-AVERAGE(Table2[1Y Return vs Nifty]))/_xlfn.STDEV.P(Table2[1Y Return vs Nifty])</f>
        <v>-2.5724091824104664E-2</v>
      </c>
      <c r="I215">
        <v>-8.5084841268131708</v>
      </c>
      <c r="J215">
        <f>(Table2[[#This Row],[1M Return vs Nifty]]-AVERAGE(Table2[1M Return vs Nifty]))/_xlfn.STDEV.P(Table2[1M Return vs Nifty])</f>
        <v>-1.0323506790943908</v>
      </c>
      <c r="K215">
        <v>22.494793624908301</v>
      </c>
      <c r="L215">
        <f>(Table2[[#This Row],[6M Return vs Nifty]]-AVERAGE(Table2[6M Return vs Nifty]))/_xlfn.STDEV.P(Table2[6M Return vs Nifty])</f>
        <v>0.22936464431420478</v>
      </c>
      <c r="M215">
        <v>-1.8330212712282501</v>
      </c>
      <c r="N215">
        <f>(Table2[[#This Row],[1W Return vs Nifty]]-AVERAGE(Table2[1W Return vs Nifty]))/_xlfn.STDEV.P(Table2[1W Return vs Nifty])</f>
        <v>-0.63717830236136985</v>
      </c>
      <c r="O215">
        <v>270.20999999999998</v>
      </c>
      <c r="P215">
        <v>270.09873779315001</v>
      </c>
      <c r="Q215">
        <v>239.31727726754301</v>
      </c>
      <c r="R215">
        <v>63.763980556066599</v>
      </c>
      <c r="S215">
        <v>-2.0724621590614278E-3</v>
      </c>
      <c r="T215">
        <v>-1.6613842656817424E-3</v>
      </c>
      <c r="U215">
        <v>0.12674689883984724</v>
      </c>
      <c r="V215">
        <v>0.97897655901359004</v>
      </c>
      <c r="W215">
        <v>268.89999999999998</v>
      </c>
      <c r="X215">
        <v>274.75</v>
      </c>
      <c r="Y215">
        <v>268.89999999999998</v>
      </c>
      <c r="Z215">
        <v>279</v>
      </c>
      <c r="AA215">
        <v>223</v>
      </c>
      <c r="AB215">
        <v>286.55</v>
      </c>
      <c r="AC215">
        <v>2.7891409445890414E-3</v>
      </c>
      <c r="AD215">
        <v>1.8913406267383692E-2</v>
      </c>
      <c r="AE215">
        <v>2.7891409445890414E-3</v>
      </c>
      <c r="AF215">
        <v>3.4674578156870028E-2</v>
      </c>
      <c r="AG215">
        <v>0.20919282511210757</v>
      </c>
      <c r="AH215">
        <v>6.2673836454663512E-2</v>
      </c>
      <c r="AI215">
        <v>8.6408307064713394</v>
      </c>
      <c r="AJ215">
        <v>73.5199485199485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-0.02</v>
      </c>
      <c r="AM215" t="s">
        <v>2949</v>
      </c>
      <c r="AN215">
        <v>14.11</v>
      </c>
      <c r="AO215" t="s">
        <v>2950</v>
      </c>
      <c r="AP215">
        <v>0.10940750713977999</v>
      </c>
      <c r="AQ215">
        <f>(Table2[[#This Row],[Sharpe Ratio]]-AVERAGE(Table2[Sharpe Ratio]))/_xlfn.STDEV.P(Table2[Sharpe Ratio])</f>
        <v>0.60171705560464472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-0.86417137336101579</v>
      </c>
      <c r="AS215">
        <f>_xlfn.RANK.AVG(Table2[[#This Row],[1Y Return vs Nifty Z-Score]],Table2[1Y Return vs Nifty Z-Score])</f>
        <v>288</v>
      </c>
      <c r="AT215">
        <f>_xlfn.RANK.AVG(Table2[[#This Row],[6M Return vs Nifty Z-Score]],Table2[6M Return vs Nifty Z-Score])</f>
        <v>253</v>
      </c>
      <c r="AU215">
        <f>_xlfn.RANK.AVG(Table2[[#This Row],[Sharpe Ratio Z-Score]],Table2[Sharpe Ratio Z-Score])</f>
        <v>207</v>
      </c>
      <c r="AV215">
        <f>(Table2[[#This Row],[Rank 1Y]]+Table2[[#This Row],[Rank 6M]]+Table2[[#This Row],[Rank Sharpe]])/3</f>
        <v>249.33333333333334</v>
      </c>
    </row>
    <row r="216" spans="1:48" x14ac:dyDescent="0.3">
      <c r="A216" t="s">
        <v>1669</v>
      </c>
      <c r="B216" t="s">
        <v>1670</v>
      </c>
      <c r="C216" t="s">
        <v>2914</v>
      </c>
      <c r="D216" t="s">
        <v>1671</v>
      </c>
      <c r="E216">
        <v>4228.0727636199999</v>
      </c>
      <c r="F216">
        <v>79.28</v>
      </c>
      <c r="G216">
        <v>68.972972621567095</v>
      </c>
      <c r="H216">
        <f>(Table2[[#This Row],[1Y Return vs Nifty]]-AVERAGE(Table2[1Y Return vs Nifty]))/_xlfn.STDEV.P(Table2[1Y Return vs Nifty])</f>
        <v>0.27649952306629483</v>
      </c>
      <c r="I216">
        <v>18.2920900453394</v>
      </c>
      <c r="J216">
        <f>(Table2[[#This Row],[1M Return vs Nifty]]-AVERAGE(Table2[1M Return vs Nifty]))/_xlfn.STDEV.P(Table2[1M Return vs Nifty])</f>
        <v>1.2909189895229447</v>
      </c>
      <c r="K216">
        <v>14.3816427557217</v>
      </c>
      <c r="L216">
        <f>(Table2[[#This Row],[6M Return vs Nifty]]-AVERAGE(Table2[6M Return vs Nifty]))/_xlfn.STDEV.P(Table2[6M Return vs Nifty])</f>
        <v>-1.8601442291294543E-2</v>
      </c>
      <c r="M216">
        <v>4.7717916373821199</v>
      </c>
      <c r="N216">
        <f>(Table2[[#This Row],[1W Return vs Nifty]]-AVERAGE(Table2[1W Return vs Nifty]))/_xlfn.STDEV.P(Table2[1W Return vs Nifty])</f>
        <v>0.61297770416456898</v>
      </c>
      <c r="O216">
        <v>71.75</v>
      </c>
      <c r="P216">
        <v>66.579517007430894</v>
      </c>
      <c r="Q216">
        <v>59.840664668389401</v>
      </c>
      <c r="R216">
        <v>37.038076777664898</v>
      </c>
      <c r="S216">
        <v>0.10494773519163769</v>
      </c>
      <c r="T216">
        <v>0.19075661049255754</v>
      </c>
      <c r="U216">
        <v>0.32485159446899248</v>
      </c>
      <c r="V216">
        <v>1.67071859868634</v>
      </c>
      <c r="W216">
        <v>78.5</v>
      </c>
      <c r="X216">
        <v>82.78</v>
      </c>
      <c r="Y216">
        <v>71.709999999999994</v>
      </c>
      <c r="Z216">
        <v>84.19</v>
      </c>
      <c r="AA216">
        <v>50.4</v>
      </c>
      <c r="AB216">
        <v>84.19</v>
      </c>
      <c r="AC216">
        <v>9.936305732484163E-3</v>
      </c>
      <c r="AD216">
        <v>4.414732593340065E-2</v>
      </c>
      <c r="AE216">
        <v>0.10556407753451413</v>
      </c>
      <c r="AF216">
        <v>6.1932391523713326E-2</v>
      </c>
      <c r="AG216">
        <v>0.57301587301587298</v>
      </c>
      <c r="AH216">
        <v>6.1932391523713326E-2</v>
      </c>
      <c r="AI216">
        <v>6.1932391523713299</v>
      </c>
      <c r="AJ216">
        <v>107.267973856209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0.34</v>
      </c>
      <c r="AM216" t="s">
        <v>2950</v>
      </c>
      <c r="AN216">
        <v>44.15</v>
      </c>
      <c r="AO216" t="s">
        <v>2950</v>
      </c>
      <c r="AP216">
        <v>9.4775641969790006E-2</v>
      </c>
      <c r="AQ216">
        <f>(Table2[[#This Row],[Sharpe Ratio]]-AVERAGE(Table2[Sharpe Ratio]))/_xlfn.STDEV.P(Table2[Sharpe Ratio])</f>
        <v>0.43754861663443134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2.5993433910969452</v>
      </c>
      <c r="AS216">
        <f>_xlfn.RANK.AVG(Table2[[#This Row],[1Y Return vs Nifty Z-Score]],Table2[1Y Return vs Nifty Z-Score])</f>
        <v>204</v>
      </c>
      <c r="AT216">
        <f>_xlfn.RANK.AVG(Table2[[#This Row],[6M Return vs Nifty Z-Score]],Table2[6M Return vs Nifty Z-Score])</f>
        <v>309</v>
      </c>
      <c r="AU216">
        <f>_xlfn.RANK.AVG(Table2[[#This Row],[Sharpe Ratio Z-Score]],Table2[Sharpe Ratio Z-Score])</f>
        <v>239</v>
      </c>
      <c r="AV216">
        <f>(Table2[[#This Row],[Rank 1Y]]+Table2[[#This Row],[Rank 6M]]+Table2[[#This Row],[Rank Sharpe]])/3</f>
        <v>250.66666666666666</v>
      </c>
    </row>
    <row r="217" spans="1:48" x14ac:dyDescent="0.3">
      <c r="A217" t="s">
        <v>359</v>
      </c>
      <c r="B217" t="s">
        <v>360</v>
      </c>
      <c r="C217" t="s">
        <v>2906</v>
      </c>
      <c r="D217" t="s">
        <v>35</v>
      </c>
      <c r="E217">
        <v>64746.131999999998</v>
      </c>
      <c r="F217">
        <v>406.3</v>
      </c>
      <c r="G217">
        <v>93.753174354200993</v>
      </c>
      <c r="H217">
        <f>(Table2[[#This Row],[1Y Return vs Nifty]]-AVERAGE(Table2[1Y Return vs Nifty]))/_xlfn.STDEV.P(Table2[1Y Return vs Nifty])</f>
        <v>0.57273508101139614</v>
      </c>
      <c r="I217">
        <v>8.2561134599672492</v>
      </c>
      <c r="J217">
        <f>(Table2[[#This Row],[1M Return vs Nifty]]-AVERAGE(Table2[1M Return vs Nifty]))/_xlfn.STDEV.P(Table2[1M Return vs Nifty])</f>
        <v>0.42092718091550335</v>
      </c>
      <c r="K217">
        <v>20.244197093978499</v>
      </c>
      <c r="L217">
        <f>(Table2[[#This Row],[6M Return vs Nifty]]-AVERAGE(Table2[6M Return vs Nifty]))/_xlfn.STDEV.P(Table2[6M Return vs Nifty])</f>
        <v>0.160578592717148</v>
      </c>
      <c r="M217">
        <v>-2.62864947080547</v>
      </c>
      <c r="N217">
        <f>(Table2[[#This Row],[1W Return vs Nifty]]-AVERAGE(Table2[1W Return vs Nifty]))/_xlfn.STDEV.P(Table2[1W Return vs Nifty])</f>
        <v>-0.78777444890265824</v>
      </c>
      <c r="O217">
        <v>375.34</v>
      </c>
      <c r="P217">
        <v>360.771115684488</v>
      </c>
      <c r="Q217">
        <v>314.682641874718</v>
      </c>
      <c r="R217">
        <v>68.058542507467493</v>
      </c>
      <c r="S217">
        <v>8.2485213406511493E-2</v>
      </c>
      <c r="T217">
        <v>0.12619880676736117</v>
      </c>
      <c r="U217">
        <v>0.29114207755303156</v>
      </c>
      <c r="V217">
        <v>1.4881342111070299</v>
      </c>
      <c r="W217">
        <v>391.25</v>
      </c>
      <c r="X217">
        <v>418</v>
      </c>
      <c r="Y217">
        <v>377.05</v>
      </c>
      <c r="Z217">
        <v>418</v>
      </c>
      <c r="AA217">
        <v>317.25</v>
      </c>
      <c r="AB217">
        <v>418</v>
      </c>
      <c r="AC217">
        <v>3.8466453674121492E-2</v>
      </c>
      <c r="AD217">
        <v>2.879645582082202E-2</v>
      </c>
      <c r="AE217">
        <v>7.7575918313220971E-2</v>
      </c>
      <c r="AF217">
        <v>2.879645582082202E-2</v>
      </c>
      <c r="AG217">
        <v>0.28069345941686374</v>
      </c>
      <c r="AH217">
        <v>2.879645582082202E-2</v>
      </c>
      <c r="AI217">
        <v>15.136598572483299</v>
      </c>
      <c r="AJ217">
        <v>127.49160134378501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0.09</v>
      </c>
      <c r="AM217" t="s">
        <v>2950</v>
      </c>
      <c r="AN217">
        <v>16.190000000000001</v>
      </c>
      <c r="AO217" t="s">
        <v>2950</v>
      </c>
      <c r="AP217">
        <v>5.6514226613620003E-2</v>
      </c>
      <c r="AQ217">
        <f>(Table2[[#This Row],[Sharpe Ratio]]-AVERAGE(Table2[Sharpe Ratio]))/_xlfn.STDEV.P(Table2[Sharpe Ratio])</f>
        <v>8.2583820103189817E-3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0.37472478775170825</v>
      </c>
      <c r="AS217">
        <f>_xlfn.RANK.AVG(Table2[[#This Row],[1Y Return vs Nifty Z-Score]],Table2[1Y Return vs Nifty Z-Score])</f>
        <v>142</v>
      </c>
      <c r="AT217">
        <f>_xlfn.RANK.AVG(Table2[[#This Row],[6M Return vs Nifty Z-Score]],Table2[6M Return vs Nifty Z-Score])</f>
        <v>264</v>
      </c>
      <c r="AU217">
        <f>_xlfn.RANK.AVG(Table2[[#This Row],[Sharpe Ratio Z-Score]],Table2[Sharpe Ratio Z-Score])</f>
        <v>347</v>
      </c>
      <c r="AV217">
        <f>(Table2[[#This Row],[Rank 1Y]]+Table2[[#This Row],[Rank 6M]]+Table2[[#This Row],[Rank Sharpe]])/3</f>
        <v>251</v>
      </c>
    </row>
    <row r="218" spans="1:48" x14ac:dyDescent="0.3">
      <c r="A218" t="s">
        <v>1327</v>
      </c>
      <c r="B218" t="s">
        <v>1328</v>
      </c>
      <c r="C218" t="s">
        <v>2908</v>
      </c>
      <c r="D218" t="s">
        <v>124</v>
      </c>
      <c r="E218">
        <v>7211.6104871399903</v>
      </c>
      <c r="F218">
        <v>1464.75</v>
      </c>
      <c r="G218">
        <v>49.642286122528397</v>
      </c>
      <c r="H218">
        <f>(Table2[[#This Row],[1Y Return vs Nifty]]-AVERAGE(Table2[1Y Return vs Nifty]))/_xlfn.STDEV.P(Table2[1Y Return vs Nifty])</f>
        <v>4.5410334919645294E-2</v>
      </c>
      <c r="I218">
        <v>10.962271549228801</v>
      </c>
      <c r="J218">
        <f>(Table2[[#This Row],[1M Return vs Nifty]]-AVERAGE(Table2[1M Return vs Nifty]))/_xlfn.STDEV.P(Table2[1M Return vs Nifty])</f>
        <v>0.6555167448136352</v>
      </c>
      <c r="K218">
        <v>16.763676551377099</v>
      </c>
      <c r="L218">
        <f>(Table2[[#This Row],[6M Return vs Nifty]]-AVERAGE(Table2[6M Return vs Nifty]))/_xlfn.STDEV.P(Table2[6M Return vs Nifty])</f>
        <v>5.4201788906343848E-2</v>
      </c>
      <c r="M218">
        <v>5.7568419227857497</v>
      </c>
      <c r="N218">
        <f>(Table2[[#This Row],[1W Return vs Nifty]]-AVERAGE(Table2[1W Return vs Nifty]))/_xlfn.STDEV.P(Table2[1W Return vs Nifty])</f>
        <v>0.79942757762306405</v>
      </c>
      <c r="O218">
        <v>1381.14</v>
      </c>
      <c r="P218">
        <v>1291.14312296964</v>
      </c>
      <c r="Q218">
        <v>1124.7528811626401</v>
      </c>
      <c r="R218">
        <v>44.201926593804998</v>
      </c>
      <c r="S218">
        <v>6.0536947738824454E-2</v>
      </c>
      <c r="T218">
        <v>0.13445982396673628</v>
      </c>
      <c r="U218">
        <v>0.3022860617044254</v>
      </c>
      <c r="V218">
        <v>1.2447306794862001</v>
      </c>
      <c r="W218">
        <v>1453.6</v>
      </c>
      <c r="X218">
        <v>1511.3</v>
      </c>
      <c r="Y218">
        <v>1400</v>
      </c>
      <c r="Z218">
        <v>1565.95</v>
      </c>
      <c r="AA218">
        <v>1202</v>
      </c>
      <c r="AB218">
        <v>1565.95</v>
      </c>
      <c r="AC218">
        <v>7.6706108970832076E-3</v>
      </c>
      <c r="AD218">
        <v>3.1780167264038095E-2</v>
      </c>
      <c r="AE218">
        <v>4.6249999999999902E-2</v>
      </c>
      <c r="AF218">
        <v>6.9090288445127213E-2</v>
      </c>
      <c r="AG218">
        <v>0.21859400998336098</v>
      </c>
      <c r="AH218">
        <v>6.9090288445127213E-2</v>
      </c>
      <c r="AI218">
        <v>6.9090288445127204</v>
      </c>
      <c r="AJ218">
        <v>86.236490781945307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0.26</v>
      </c>
      <c r="AM218" t="s">
        <v>2950</v>
      </c>
      <c r="AN218">
        <v>15.57</v>
      </c>
      <c r="AO218" t="s">
        <v>2950</v>
      </c>
      <c r="AP218">
        <v>0.113623583977429</v>
      </c>
      <c r="AQ218">
        <f>(Table2[[#This Row],[Sharpe Ratio]]-AVERAGE(Table2[Sharpe Ratio]))/_xlfn.STDEV.P(Table2[Sharpe Ratio])</f>
        <v>0.64902112415462743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2.2035775704173157</v>
      </c>
      <c r="AS218">
        <f>_xlfn.RANK.AVG(Table2[[#This Row],[1Y Return vs Nifty Z-Score]],Table2[1Y Return vs Nifty Z-Score])</f>
        <v>268</v>
      </c>
      <c r="AT218">
        <f>_xlfn.RANK.AVG(Table2[[#This Row],[6M Return vs Nifty Z-Score]],Table2[6M Return vs Nifty Z-Score])</f>
        <v>292</v>
      </c>
      <c r="AU218">
        <f>_xlfn.RANK.AVG(Table2[[#This Row],[Sharpe Ratio Z-Score]],Table2[Sharpe Ratio Z-Score])</f>
        <v>198</v>
      </c>
      <c r="AV218">
        <f>(Table2[[#This Row],[Rank 1Y]]+Table2[[#This Row],[Rank 6M]]+Table2[[#This Row],[Rank Sharpe]])/3</f>
        <v>252.66666666666666</v>
      </c>
    </row>
    <row r="219" spans="1:48" hidden="1" x14ac:dyDescent="0.3">
      <c r="A219" t="s">
        <v>1189</v>
      </c>
      <c r="B219" t="s">
        <v>1190</v>
      </c>
      <c r="C219" t="s">
        <v>2906</v>
      </c>
      <c r="D219" t="s">
        <v>21</v>
      </c>
      <c r="E219">
        <v>8766.0703945200003</v>
      </c>
      <c r="F219">
        <v>31.8</v>
      </c>
      <c r="G219">
        <v>79.217172865767395</v>
      </c>
      <c r="H219">
        <f>(Table2[[#This Row],[1Y Return vs Nifty]]-AVERAGE(Table2[1Y Return vs Nifty]))/_xlfn.STDEV.P(Table2[1Y Return vs Nifty])</f>
        <v>0.39896407794703753</v>
      </c>
      <c r="I219">
        <v>-7.2114157803907002</v>
      </c>
      <c r="J219">
        <f>(Table2[[#This Row],[1M Return vs Nifty]]-AVERAGE(Table2[1M Return vs Nifty]))/_xlfn.STDEV.P(Table2[1M Return vs Nifty])</f>
        <v>-0.91991131387742775</v>
      </c>
      <c r="K219">
        <v>34.307579451880898</v>
      </c>
      <c r="L219">
        <f>(Table2[[#This Row],[6M Return vs Nifty]]-AVERAGE(Table2[6M Return vs Nifty]))/_xlfn.STDEV.P(Table2[6M Return vs Nifty])</f>
        <v>0.59040443275794796</v>
      </c>
      <c r="M219">
        <v>-0.875922966854214</v>
      </c>
      <c r="N219">
        <f>(Table2[[#This Row],[1W Return vs Nifty]]-AVERAGE(Table2[1W Return vs Nifty]))/_xlfn.STDEV.P(Table2[1W Return vs Nifty])</f>
        <v>-0.45601916725715747</v>
      </c>
      <c r="O219">
        <v>31.44</v>
      </c>
      <c r="P219">
        <v>32.146940445767498</v>
      </c>
      <c r="Q219">
        <v>28.3414994905736</v>
      </c>
      <c r="R219">
        <v>32.320539303501498</v>
      </c>
      <c r="S219">
        <v>1.1450381679389388E-2</v>
      </c>
      <c r="T219">
        <v>-1.0792331741578676E-2</v>
      </c>
      <c r="U219">
        <v>0.12202955283211825</v>
      </c>
      <c r="V219">
        <v>0.84913583745483601</v>
      </c>
      <c r="W219">
        <v>31.01</v>
      </c>
      <c r="X219">
        <v>32.17</v>
      </c>
      <c r="Y219">
        <v>31.01</v>
      </c>
      <c r="Z219">
        <v>33.200000000000003</v>
      </c>
      <c r="AA219">
        <v>25.25</v>
      </c>
      <c r="AB219">
        <v>33.200000000000003</v>
      </c>
      <c r="AC219">
        <v>2.5475653015156308E-2</v>
      </c>
      <c r="AD219">
        <v>1.1635220125786105E-2</v>
      </c>
      <c r="AE219">
        <v>2.5475653015156308E-2</v>
      </c>
      <c r="AF219">
        <v>4.4025157232704393E-2</v>
      </c>
      <c r="AG219">
        <v>0.25940594059405941</v>
      </c>
      <c r="AH219">
        <v>4.4025157232704393E-2</v>
      </c>
      <c r="AI219">
        <v>33.647798742138299</v>
      </c>
      <c r="AJ219">
        <v>132.11678832116701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-0.12</v>
      </c>
      <c r="AM219" t="s">
        <v>2949</v>
      </c>
      <c r="AN219">
        <v>15.43</v>
      </c>
      <c r="AO219" t="s">
        <v>2950</v>
      </c>
      <c r="AP219">
        <v>2.7873880022592001E-2</v>
      </c>
      <c r="AQ219">
        <f>(Table2[[#This Row],[Sharpe Ratio]]-AVERAGE(Table2[Sharpe Ratio]))/_xlfn.STDEV.P(Table2[Sharpe Ratio])</f>
        <v>-0.31308417663069643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170</v>
      </c>
      <c r="AT219">
        <f>_xlfn.RANK.AVG(Table2[[#This Row],[6M Return vs Nifty Z-Score]],Table2[6M Return vs Nifty Z-Score])</f>
        <v>170</v>
      </c>
      <c r="AU219">
        <f>_xlfn.RANK.AVG(Table2[[#This Row],[Sharpe Ratio Z-Score]],Table2[Sharpe Ratio Z-Score])</f>
        <v>422</v>
      </c>
      <c r="AV219">
        <f>(Table2[[#This Row],[Rank 1Y]]+Table2[[#This Row],[Rank 6M]]+Table2[[#This Row],[Rank Sharpe]])/3</f>
        <v>254</v>
      </c>
    </row>
    <row r="220" spans="1:48" x14ac:dyDescent="0.3">
      <c r="A220" t="s">
        <v>253</v>
      </c>
      <c r="B220" t="s">
        <v>254</v>
      </c>
      <c r="C220" t="s">
        <v>2910</v>
      </c>
      <c r="D220" t="s">
        <v>255</v>
      </c>
      <c r="E220">
        <v>94971.545444489995</v>
      </c>
      <c r="F220">
        <v>187.72</v>
      </c>
      <c r="G220">
        <v>94.031473300335705</v>
      </c>
      <c r="H220">
        <f>(Table2[[#This Row],[1Y Return vs Nifty]]-AVERAGE(Table2[1Y Return vs Nifty]))/_xlfn.STDEV.P(Table2[1Y Return vs Nifty])</f>
        <v>0.57606201290941939</v>
      </c>
      <c r="I220">
        <v>36.696755316412201</v>
      </c>
      <c r="J220">
        <f>(Table2[[#This Row],[1M Return vs Nifty]]-AVERAGE(Table2[1M Return vs Nifty]))/_xlfn.STDEV.P(Table2[1M Return vs Nifty])</f>
        <v>2.8863699045174265</v>
      </c>
      <c r="K220">
        <v>89.241272917968701</v>
      </c>
      <c r="L220">
        <f>(Table2[[#This Row],[6M Return vs Nifty]]-AVERAGE(Table2[6M Return vs Nifty]))/_xlfn.STDEV.P(Table2[6M Return vs Nifty])</f>
        <v>2.2693690189221822</v>
      </c>
      <c r="M220">
        <v>9.2856835528321096</v>
      </c>
      <c r="N220">
        <f>(Table2[[#This Row],[1W Return vs Nifty]]-AVERAGE(Table2[1W Return vs Nifty]))/_xlfn.STDEV.P(Table2[1W Return vs Nifty])</f>
        <v>1.4673651287579421</v>
      </c>
      <c r="O220">
        <v>162.99</v>
      </c>
      <c r="P220">
        <v>145.84005064461101</v>
      </c>
      <c r="Q220">
        <v>118.302687691107</v>
      </c>
      <c r="R220">
        <v>81.884370989252204</v>
      </c>
      <c r="S220">
        <v>0.151727099822075</v>
      </c>
      <c r="T220">
        <v>0.28716356837700063</v>
      </c>
      <c r="U220">
        <v>0.58677713637533202</v>
      </c>
      <c r="V220">
        <v>1.4860930545237401</v>
      </c>
      <c r="W220">
        <v>183.31</v>
      </c>
      <c r="X220">
        <v>189.3</v>
      </c>
      <c r="Y220">
        <v>175.1</v>
      </c>
      <c r="Z220">
        <v>189.3</v>
      </c>
      <c r="AA220">
        <v>134.5</v>
      </c>
      <c r="AB220">
        <v>189.3</v>
      </c>
      <c r="AC220">
        <v>2.4057607331842146E-2</v>
      </c>
      <c r="AD220">
        <v>8.4167909652674844E-3</v>
      </c>
      <c r="AE220">
        <v>7.2073101085094349E-2</v>
      </c>
      <c r="AF220">
        <v>8.4167909652674844E-3</v>
      </c>
      <c r="AG220">
        <v>0.39568773234200738</v>
      </c>
      <c r="AH220">
        <v>8.4167909652674844E-3</v>
      </c>
      <c r="AI220">
        <v>0.84167909652674799</v>
      </c>
      <c r="AJ220">
        <v>130.75599262446201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0.33</v>
      </c>
      <c r="AM220" t="s">
        <v>2950</v>
      </c>
      <c r="AN220">
        <v>32.06</v>
      </c>
      <c r="AO220" t="s">
        <v>2950</v>
      </c>
      <c r="AP220">
        <v>-2.7564439191826998E-2</v>
      </c>
      <c r="AQ220">
        <f>(Table2[[#This Row],[Sharpe Ratio]]-AVERAGE(Table2[Sharpe Ratio]))/_xlfn.STDEV.P(Table2[Sharpe Ratio])</f>
        <v>-0.93509799502140956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6.2640680700855604</v>
      </c>
      <c r="AS220">
        <f>_xlfn.RANK.AVG(Table2[[#This Row],[1Y Return vs Nifty Z-Score]],Table2[1Y Return vs Nifty Z-Score])</f>
        <v>139</v>
      </c>
      <c r="AT220">
        <f>_xlfn.RANK.AVG(Table2[[#This Row],[6M Return vs Nifty Z-Score]],Table2[6M Return vs Nifty Z-Score])</f>
        <v>25</v>
      </c>
      <c r="AU220">
        <f>_xlfn.RANK.AVG(Table2[[#This Row],[Sharpe Ratio Z-Score]],Table2[Sharpe Ratio Z-Score])</f>
        <v>603</v>
      </c>
      <c r="AV220">
        <f>(Table2[[#This Row],[Rank 1Y]]+Table2[[#This Row],[Rank 6M]]+Table2[[#This Row],[Rank Sharpe]])/3</f>
        <v>255.66666666666666</v>
      </c>
    </row>
    <row r="221" spans="1:48" x14ac:dyDescent="0.3">
      <c r="A221" t="s">
        <v>1199</v>
      </c>
      <c r="B221" t="s">
        <v>1200</v>
      </c>
      <c r="C221" t="s">
        <v>2920</v>
      </c>
      <c r="D221" t="s">
        <v>445</v>
      </c>
      <c r="E221">
        <v>8675.2953725000007</v>
      </c>
      <c r="F221">
        <v>207.79</v>
      </c>
      <c r="G221">
        <v>60.8978047338992</v>
      </c>
      <c r="H221">
        <f>(Table2[[#This Row],[1Y Return vs Nifty]]-AVERAGE(Table2[1Y Return vs Nifty]))/_xlfn.STDEV.P(Table2[1Y Return vs Nifty])</f>
        <v>0.17996472119043452</v>
      </c>
      <c r="I221">
        <v>47.657998044955299</v>
      </c>
      <c r="J221">
        <f>(Table2[[#This Row],[1M Return vs Nifty]]-AVERAGE(Table2[1M Return vs Nifty]))/_xlfn.STDEV.P(Table2[1M Return vs Nifty])</f>
        <v>3.8365705456677626</v>
      </c>
      <c r="K221">
        <v>30.0214974781492</v>
      </c>
      <c r="L221">
        <f>(Table2[[#This Row],[6M Return vs Nifty]]-AVERAGE(Table2[6M Return vs Nifty]))/_xlfn.STDEV.P(Table2[6M Return vs Nifty])</f>
        <v>0.45940687200345698</v>
      </c>
      <c r="M221">
        <v>31.910509129040701</v>
      </c>
      <c r="N221">
        <f>(Table2[[#This Row],[1W Return vs Nifty]]-AVERAGE(Table2[1W Return vs Nifty]))/_xlfn.STDEV.P(Table2[1W Return vs Nifty])</f>
        <v>5.74978190302049</v>
      </c>
      <c r="O221">
        <v>170.92</v>
      </c>
      <c r="P221">
        <v>158.51422296074401</v>
      </c>
      <c r="Q221">
        <v>144.17109369461301</v>
      </c>
      <c r="R221">
        <v>70.941157142081806</v>
      </c>
      <c r="S221">
        <v>0.21571495436461507</v>
      </c>
      <c r="T221">
        <v>0.31086028823709477</v>
      </c>
      <c r="U221">
        <v>0.44127366086398867</v>
      </c>
      <c r="V221">
        <v>3.8590831738315301</v>
      </c>
      <c r="W221">
        <v>206.33</v>
      </c>
      <c r="X221">
        <v>227.7</v>
      </c>
      <c r="Y221">
        <v>165.5</v>
      </c>
      <c r="Z221">
        <v>227.7</v>
      </c>
      <c r="AA221">
        <v>133</v>
      </c>
      <c r="AB221">
        <v>227.7</v>
      </c>
      <c r="AC221">
        <v>7.0760432317160671E-3</v>
      </c>
      <c r="AD221">
        <v>9.5817893065113902E-2</v>
      </c>
      <c r="AE221">
        <v>0.25552870090634427</v>
      </c>
      <c r="AF221">
        <v>9.5817893065113902E-2</v>
      </c>
      <c r="AG221">
        <v>0.56233082706766901</v>
      </c>
      <c r="AH221">
        <v>9.5817893065113902E-2</v>
      </c>
      <c r="AI221">
        <v>9.5817893065113893</v>
      </c>
      <c r="AJ221">
        <v>97.425178147268397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0.41</v>
      </c>
      <c r="AM221" t="s">
        <v>2950</v>
      </c>
      <c r="AN221">
        <v>49.06</v>
      </c>
      <c r="AO221" t="s">
        <v>2950</v>
      </c>
      <c r="AP221">
        <v>6.0090604507091E-2</v>
      </c>
      <c r="AQ221">
        <f>(Table2[[#This Row],[Sharpe Ratio]]-AVERAGE(Table2[Sharpe Ratio]))/_xlfn.STDEV.P(Table2[Sharpe Ratio])</f>
        <v>4.8385075983888137E-2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10.274109117866033</v>
      </c>
      <c r="AS221">
        <f>_xlfn.RANK.AVG(Table2[[#This Row],[1Y Return vs Nifty Z-Score]],Table2[1Y Return vs Nifty Z-Score])</f>
        <v>227</v>
      </c>
      <c r="AT221">
        <f>_xlfn.RANK.AVG(Table2[[#This Row],[6M Return vs Nifty Z-Score]],Table2[6M Return vs Nifty Z-Score])</f>
        <v>205</v>
      </c>
      <c r="AU221">
        <f>_xlfn.RANK.AVG(Table2[[#This Row],[Sharpe Ratio Z-Score]],Table2[Sharpe Ratio Z-Score])</f>
        <v>336</v>
      </c>
      <c r="AV221">
        <f>(Table2[[#This Row],[Rank 1Y]]+Table2[[#This Row],[Rank 6M]]+Table2[[#This Row],[Rank Sharpe]])/3</f>
        <v>256</v>
      </c>
    </row>
    <row r="222" spans="1:48" x14ac:dyDescent="0.3">
      <c r="A222" t="s">
        <v>1389</v>
      </c>
      <c r="B222" t="s">
        <v>1390</v>
      </c>
      <c r="C222" t="s">
        <v>2919</v>
      </c>
      <c r="D222" t="s">
        <v>137</v>
      </c>
      <c r="E222">
        <v>6583.8321019550003</v>
      </c>
      <c r="F222">
        <v>609.6</v>
      </c>
      <c r="G222">
        <v>93.085304733899207</v>
      </c>
      <c r="H222">
        <f>(Table2[[#This Row],[1Y Return vs Nifty]]-AVERAGE(Table2[1Y Return vs Nifty]))/_xlfn.STDEV.P(Table2[1Y Return vs Nifty])</f>
        <v>0.56475101648523329</v>
      </c>
      <c r="I222">
        <v>29.029763365922701</v>
      </c>
      <c r="J222">
        <f>(Table2[[#This Row],[1M Return vs Nifty]]-AVERAGE(Table2[1M Return vs Nifty]))/_xlfn.STDEV.P(Table2[1M Return vs Nifty])</f>
        <v>2.2217390002059143</v>
      </c>
      <c r="K222">
        <v>28.547423751765798</v>
      </c>
      <c r="L222">
        <f>(Table2[[#This Row],[6M Return vs Nifty]]-AVERAGE(Table2[6M Return vs Nifty]))/_xlfn.STDEV.P(Table2[6M Return vs Nifty])</f>
        <v>0.41435405600227693</v>
      </c>
      <c r="M222">
        <v>5.48474315781323</v>
      </c>
      <c r="N222">
        <f>(Table2[[#This Row],[1W Return vs Nifty]]-AVERAGE(Table2[1W Return vs Nifty]))/_xlfn.STDEV.P(Table2[1W Return vs Nifty])</f>
        <v>0.74792484618986521</v>
      </c>
      <c r="O222">
        <v>529.28</v>
      </c>
      <c r="P222">
        <v>485.74880194632101</v>
      </c>
      <c r="Q222">
        <v>444.204328364562</v>
      </c>
      <c r="R222">
        <v>59.750504616050698</v>
      </c>
      <c r="S222">
        <v>0.15175332527206775</v>
      </c>
      <c r="T222">
        <v>0.25496964183426951</v>
      </c>
      <c r="U222">
        <v>0.37234142279607974</v>
      </c>
      <c r="V222">
        <v>3.0744194760052901</v>
      </c>
      <c r="W222">
        <v>600.04999999999995</v>
      </c>
      <c r="X222">
        <v>619.4</v>
      </c>
      <c r="Y222">
        <v>549.75</v>
      </c>
      <c r="Z222">
        <v>619.4</v>
      </c>
      <c r="AA222">
        <v>432.05</v>
      </c>
      <c r="AB222">
        <v>619.4</v>
      </c>
      <c r="AC222">
        <v>1.5915340388301003E-2</v>
      </c>
      <c r="AD222">
        <v>1.6076115485564202E-2</v>
      </c>
      <c r="AE222">
        <v>0.10886766712141882</v>
      </c>
      <c r="AF222">
        <v>1.6076115485564202E-2</v>
      </c>
      <c r="AG222">
        <v>0.41094780696678623</v>
      </c>
      <c r="AH222">
        <v>1.6076115485564202E-2</v>
      </c>
      <c r="AI222">
        <v>1.60761154855642</v>
      </c>
      <c r="AJ222">
        <v>124.61311717022799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0.19</v>
      </c>
      <c r="AM222" t="s">
        <v>2950</v>
      </c>
      <c r="AN222">
        <v>34.409999999999997</v>
      </c>
      <c r="AO222" t="s">
        <v>2950</v>
      </c>
      <c r="AP222">
        <v>3.3241096724169999E-2</v>
      </c>
      <c r="AQ222">
        <f>(Table2[[#This Row],[Sharpe Ratio]]-AVERAGE(Table2[Sharpe Ratio]))/_xlfn.STDEV.P(Table2[Sharpe Ratio])</f>
        <v>-0.25286440442283648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3.695904514460453</v>
      </c>
      <c r="AS222">
        <f>_xlfn.RANK.AVG(Table2[[#This Row],[1Y Return vs Nifty Z-Score]],Table2[1Y Return vs Nifty Z-Score])</f>
        <v>143</v>
      </c>
      <c r="AT222">
        <f>_xlfn.RANK.AVG(Table2[[#This Row],[6M Return vs Nifty Z-Score]],Table2[6M Return vs Nifty Z-Score])</f>
        <v>218</v>
      </c>
      <c r="AU222">
        <f>_xlfn.RANK.AVG(Table2[[#This Row],[Sharpe Ratio Z-Score]],Table2[Sharpe Ratio Z-Score])</f>
        <v>407</v>
      </c>
      <c r="AV222">
        <f>(Table2[[#This Row],[Rank 1Y]]+Table2[[#This Row],[Rank 6M]]+Table2[[#This Row],[Rank Sharpe]])/3</f>
        <v>256</v>
      </c>
    </row>
    <row r="223" spans="1:48" x14ac:dyDescent="0.3">
      <c r="A223" t="s">
        <v>386</v>
      </c>
      <c r="B223" t="s">
        <v>387</v>
      </c>
      <c r="C223" t="s">
        <v>2906</v>
      </c>
      <c r="D223" t="s">
        <v>159</v>
      </c>
      <c r="E223">
        <v>57220.837808390002</v>
      </c>
      <c r="F223">
        <v>1335.2</v>
      </c>
      <c r="G223">
        <v>76.576564528956496</v>
      </c>
      <c r="H223">
        <f>(Table2[[#This Row],[1Y Return vs Nifty]]-AVERAGE(Table2[1Y Return vs Nifty]))/_xlfn.STDEV.P(Table2[1Y Return vs Nifty])</f>
        <v>0.36739685777628722</v>
      </c>
      <c r="I223">
        <v>-5.2649439253550598</v>
      </c>
      <c r="J223">
        <f>(Table2[[#This Row],[1M Return vs Nifty]]-AVERAGE(Table2[1M Return vs Nifty]))/_xlfn.STDEV.P(Table2[1M Return vs Nifty])</f>
        <v>-0.7511769057049178</v>
      </c>
      <c r="K223">
        <v>64.817075407575899</v>
      </c>
      <c r="L223">
        <f>(Table2[[#This Row],[6M Return vs Nifty]]-AVERAGE(Table2[6M Return vs Nifty]))/_xlfn.STDEV.P(Table2[6M Return vs Nifty])</f>
        <v>1.5228806603568652</v>
      </c>
      <c r="M223">
        <v>2.2674599901933199</v>
      </c>
      <c r="N223">
        <f>(Table2[[#This Row],[1W Return vs Nifty]]-AVERAGE(Table2[1W Return vs Nifty]))/_xlfn.STDEV.P(Table2[1W Return vs Nifty])</f>
        <v>0.13895894021372343</v>
      </c>
      <c r="O223">
        <v>1308.1600000000001</v>
      </c>
      <c r="P223">
        <v>1258.6685382318301</v>
      </c>
      <c r="Q223">
        <v>1028.4966016911001</v>
      </c>
      <c r="R223">
        <v>49.022602308700399</v>
      </c>
      <c r="S223">
        <v>2.0670254403131194E-2</v>
      </c>
      <c r="T223">
        <v>6.0803507391772094E-2</v>
      </c>
      <c r="U223">
        <v>0.29820555343071087</v>
      </c>
      <c r="V223">
        <v>0.37059748971411899</v>
      </c>
      <c r="W223">
        <v>1322</v>
      </c>
      <c r="X223">
        <v>1366.3</v>
      </c>
      <c r="Y223">
        <v>1322</v>
      </c>
      <c r="Z223">
        <v>1404.5</v>
      </c>
      <c r="AA223">
        <v>1193.05</v>
      </c>
      <c r="AB223">
        <v>1404.5</v>
      </c>
      <c r="AC223">
        <v>9.9848714069592504E-3</v>
      </c>
      <c r="AD223">
        <v>2.3292390653085526E-2</v>
      </c>
      <c r="AE223">
        <v>9.9848714069592504E-3</v>
      </c>
      <c r="AF223">
        <v>5.1902336728580023E-2</v>
      </c>
      <c r="AG223">
        <v>0.11914840115669922</v>
      </c>
      <c r="AH223">
        <v>5.1902336728580023E-2</v>
      </c>
      <c r="AI223">
        <v>5.1902336728579996</v>
      </c>
      <c r="AJ223">
        <v>105.77945596054499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0.13</v>
      </c>
      <c r="AM223" t="s">
        <v>2950</v>
      </c>
      <c r="AN223">
        <v>7.64</v>
      </c>
      <c r="AO223" t="s">
        <v>2950</v>
      </c>
      <c r="AP223">
        <v>-8.8464131292000003E-5</v>
      </c>
      <c r="AQ223">
        <f>(Table2[[#This Row],[Sharpe Ratio]]-AVERAGE(Table2[Sharpe Ratio]))/_xlfn.STDEV.P(Table2[Sharpe Ratio])</f>
        <v>-0.62681959835302148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0.65123995428893666</v>
      </c>
      <c r="AS223">
        <f>_xlfn.RANK.AVG(Table2[[#This Row],[1Y Return vs Nifty Z-Score]],Table2[1Y Return vs Nifty Z-Score])</f>
        <v>177</v>
      </c>
      <c r="AT223">
        <f>_xlfn.RANK.AVG(Table2[[#This Row],[6M Return vs Nifty Z-Score]],Table2[6M Return vs Nifty Z-Score])</f>
        <v>58</v>
      </c>
      <c r="AU223">
        <f>_xlfn.RANK.AVG(Table2[[#This Row],[Sharpe Ratio Z-Score]],Table2[Sharpe Ratio Z-Score])</f>
        <v>540</v>
      </c>
      <c r="AV223">
        <f>(Table2[[#This Row],[Rank 1Y]]+Table2[[#This Row],[Rank 6M]]+Table2[[#This Row],[Rank Sharpe]])/3</f>
        <v>258.33333333333331</v>
      </c>
    </row>
    <row r="224" spans="1:48" x14ac:dyDescent="0.3">
      <c r="A224" t="s">
        <v>243</v>
      </c>
      <c r="B224" t="s">
        <v>244</v>
      </c>
      <c r="C224" t="s">
        <v>2910</v>
      </c>
      <c r="D224" t="s">
        <v>114</v>
      </c>
      <c r="E224">
        <v>102330.7400313</v>
      </c>
      <c r="F224">
        <v>5452</v>
      </c>
      <c r="G224">
        <v>68.461277736477001</v>
      </c>
      <c r="H224">
        <f>(Table2[[#This Row],[1Y Return vs Nifty]]-AVERAGE(Table2[1Y Return vs Nifty]))/_xlfn.STDEV.P(Table2[1Y Return vs Nifty])</f>
        <v>0.27038245342264078</v>
      </c>
      <c r="I224">
        <v>3.7606631013282001</v>
      </c>
      <c r="J224">
        <f>(Table2[[#This Row],[1M Return vs Nifty]]-AVERAGE(Table2[1M Return vs Nifty]))/_xlfn.STDEV.P(Table2[1M Return vs Nifty])</f>
        <v>3.1228684237281916E-2</v>
      </c>
      <c r="K224">
        <v>31.037736727355501</v>
      </c>
      <c r="L224">
        <f>(Table2[[#This Row],[6M Return vs Nifty]]-AVERAGE(Table2[6M Return vs Nifty]))/_xlfn.STDEV.P(Table2[6M Return vs Nifty])</f>
        <v>0.49046667524681276</v>
      </c>
      <c r="M224">
        <v>-5.63224273615669</v>
      </c>
      <c r="N224">
        <f>(Table2[[#This Row],[1W Return vs Nifty]]-AVERAGE(Table2[1W Return vs Nifty]))/_xlfn.STDEV.P(Table2[1W Return vs Nifty])</f>
        <v>-1.3562932266176984</v>
      </c>
      <c r="O224">
        <v>5468.61</v>
      </c>
      <c r="P224">
        <v>5136.2340279871796</v>
      </c>
      <c r="Q224">
        <v>4307.8810892820502</v>
      </c>
      <c r="R224">
        <v>68.418537071008103</v>
      </c>
      <c r="S224">
        <v>-3.0373348986304505E-3</v>
      </c>
      <c r="T224">
        <v>6.147811223013222E-2</v>
      </c>
      <c r="U224">
        <v>0.26558739366425455</v>
      </c>
      <c r="V224">
        <v>0.82271483456207095</v>
      </c>
      <c r="W224">
        <v>5432</v>
      </c>
      <c r="X224">
        <v>5615</v>
      </c>
      <c r="Y224">
        <v>5432</v>
      </c>
      <c r="Z224">
        <v>5894.55</v>
      </c>
      <c r="AA224">
        <v>4920.25</v>
      </c>
      <c r="AB224">
        <v>5894.55</v>
      </c>
      <c r="AC224">
        <v>3.6818851251840812E-3</v>
      </c>
      <c r="AD224">
        <v>2.9897285399853368E-2</v>
      </c>
      <c r="AE224">
        <v>3.6818851251840812E-3</v>
      </c>
      <c r="AF224">
        <v>8.1172046955245714E-2</v>
      </c>
      <c r="AG224">
        <v>0.10807377673898677</v>
      </c>
      <c r="AH224">
        <v>8.1172046955245714E-2</v>
      </c>
      <c r="AI224">
        <v>8.1172046955245705</v>
      </c>
      <c r="AJ224">
        <v>97.179023508137405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-0.01</v>
      </c>
      <c r="AM224" t="s">
        <v>2949</v>
      </c>
      <c r="AN224">
        <v>2.66</v>
      </c>
      <c r="AO224" t="s">
        <v>2950</v>
      </c>
      <c r="AP224">
        <v>4.5860096086509997E-2</v>
      </c>
      <c r="AQ224">
        <f>(Table2[[#This Row],[Sharpe Ratio]]-AVERAGE(Table2[Sharpe Ratio]))/_xlfn.STDEV.P(Table2[Sharpe Ratio])</f>
        <v>-0.11128017010864803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-0.67549558381961095</v>
      </c>
      <c r="AS224">
        <f>_xlfn.RANK.AVG(Table2[[#This Row],[1Y Return vs Nifty Z-Score]],Table2[1Y Return vs Nifty Z-Score])</f>
        <v>206</v>
      </c>
      <c r="AT224">
        <f>_xlfn.RANK.AVG(Table2[[#This Row],[6M Return vs Nifty Z-Score]],Table2[6M Return vs Nifty Z-Score])</f>
        <v>196</v>
      </c>
      <c r="AU224">
        <f>_xlfn.RANK.AVG(Table2[[#This Row],[Sharpe Ratio Z-Score]],Table2[Sharpe Ratio Z-Score])</f>
        <v>380</v>
      </c>
      <c r="AV224">
        <f>(Table2[[#This Row],[Rank 1Y]]+Table2[[#This Row],[Rank 6M]]+Table2[[#This Row],[Rank Sharpe]])/3</f>
        <v>260.66666666666669</v>
      </c>
    </row>
    <row r="225" spans="1:48" x14ac:dyDescent="0.3">
      <c r="A225" t="s">
        <v>306</v>
      </c>
      <c r="B225" t="s">
        <v>307</v>
      </c>
      <c r="C225" t="s">
        <v>2904</v>
      </c>
      <c r="D225" t="s">
        <v>18</v>
      </c>
      <c r="E225">
        <v>77091.009809024996</v>
      </c>
      <c r="F225">
        <v>340.85</v>
      </c>
      <c r="G225">
        <v>61.967734348080697</v>
      </c>
      <c r="H225">
        <f>(Table2[[#This Row],[1Y Return vs Nifty]]-AVERAGE(Table2[1Y Return vs Nifty]))/_xlfn.STDEV.P(Table2[1Y Return vs Nifty])</f>
        <v>0.19275522223795583</v>
      </c>
      <c r="I225">
        <v>-0.54050591105235801</v>
      </c>
      <c r="J225">
        <f>(Table2[[#This Row],[1M Return vs Nifty]]-AVERAGE(Table2[1M Return vs Nifty]))/_xlfn.STDEV.P(Table2[1M Return vs Nifty])</f>
        <v>-0.34162808524356131</v>
      </c>
      <c r="K225">
        <v>25.518837040600602</v>
      </c>
      <c r="L225">
        <f>(Table2[[#This Row],[6M Return vs Nifty]]-AVERAGE(Table2[6M Return vs Nifty]))/_xlfn.STDEV.P(Table2[6M Return vs Nifty])</f>
        <v>0.32178992070864282</v>
      </c>
      <c r="M225">
        <v>-2.0062599905852099</v>
      </c>
      <c r="N225">
        <f>(Table2[[#This Row],[1W Return vs Nifty]]-AVERAGE(Table2[1W Return vs Nifty]))/_xlfn.STDEV.P(Table2[1W Return vs Nifty])</f>
        <v>-0.66996884897694864</v>
      </c>
      <c r="O225">
        <v>348.88</v>
      </c>
      <c r="P225">
        <v>342.531478321115</v>
      </c>
      <c r="Q225">
        <v>290.65051337221502</v>
      </c>
      <c r="R225">
        <v>74.073457851666902</v>
      </c>
      <c r="S225">
        <v>-2.3016509974776334E-2</v>
      </c>
      <c r="T225">
        <v>-4.9089745834648424E-3</v>
      </c>
      <c r="U225">
        <v>0.17271425412381136</v>
      </c>
      <c r="V225">
        <v>0.88528522596652703</v>
      </c>
      <c r="W225">
        <v>336</v>
      </c>
      <c r="X225">
        <v>352.55</v>
      </c>
      <c r="Y225">
        <v>336</v>
      </c>
      <c r="Z225">
        <v>361.47</v>
      </c>
      <c r="AA225">
        <v>308</v>
      </c>
      <c r="AB225">
        <v>396.53</v>
      </c>
      <c r="AC225">
        <v>1.4434523809523814E-2</v>
      </c>
      <c r="AD225">
        <v>3.4325949831303992E-2</v>
      </c>
      <c r="AE225">
        <v>1.4434523809523814E-2</v>
      </c>
      <c r="AF225">
        <v>6.0495819275341089E-2</v>
      </c>
      <c r="AG225">
        <v>0.10665584415584428</v>
      </c>
      <c r="AH225">
        <v>0.16335631509461623</v>
      </c>
      <c r="AI225">
        <v>16.3366094567502</v>
      </c>
      <c r="AJ225">
        <v>113.74372909698999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0.06</v>
      </c>
      <c r="AM225" t="s">
        <v>2950</v>
      </c>
      <c r="AN225">
        <v>3.34</v>
      </c>
      <c r="AO225" t="s">
        <v>2950</v>
      </c>
      <c r="AP225">
        <v>6.0993614153970997E-2</v>
      </c>
      <c r="AQ225">
        <f>(Table2[[#This Row],[Sharpe Ratio]]-AVERAGE(Table2[Sharpe Ratio]))/_xlfn.STDEV.P(Table2[Sharpe Ratio])</f>
        <v>5.8516777061026627E-2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-0.43853501421288466</v>
      </c>
      <c r="AS225">
        <f>_xlfn.RANK.AVG(Table2[[#This Row],[1Y Return vs Nifty Z-Score]],Table2[1Y Return vs Nifty Z-Score])</f>
        <v>222</v>
      </c>
      <c r="AT225">
        <f>_xlfn.RANK.AVG(Table2[[#This Row],[6M Return vs Nifty Z-Score]],Table2[6M Return vs Nifty Z-Score])</f>
        <v>228</v>
      </c>
      <c r="AU225">
        <f>_xlfn.RANK.AVG(Table2[[#This Row],[Sharpe Ratio Z-Score]],Table2[Sharpe Ratio Z-Score])</f>
        <v>332</v>
      </c>
      <c r="AV225">
        <f>(Table2[[#This Row],[Rank 1Y]]+Table2[[#This Row],[Rank 6M]]+Table2[[#This Row],[Rank Sharpe]])/3</f>
        <v>260.66666666666669</v>
      </c>
    </row>
    <row r="226" spans="1:48" x14ac:dyDescent="0.3">
      <c r="A226" t="s">
        <v>1014</v>
      </c>
      <c r="B226" t="s">
        <v>1015</v>
      </c>
      <c r="C226" t="s">
        <v>2916</v>
      </c>
      <c r="D226" t="s">
        <v>296</v>
      </c>
      <c r="E226">
        <v>11512.541293819901</v>
      </c>
      <c r="F226">
        <v>148.13</v>
      </c>
      <c r="G226">
        <v>30.3187177643834</v>
      </c>
      <c r="H226">
        <f>(Table2[[#This Row],[1Y Return vs Nifty]]-AVERAGE(Table2[1Y Return vs Nifty]))/_xlfn.STDEV.P(Table2[1Y Return vs Nifty])</f>
        <v>-0.18559375922890334</v>
      </c>
      <c r="I226">
        <v>-4.7616545754422903</v>
      </c>
      <c r="J226">
        <f>(Table2[[#This Row],[1M Return vs Nifty]]-AVERAGE(Table2[1M Return vs Nifty]))/_xlfn.STDEV.P(Table2[1M Return vs Nifty])</f>
        <v>-0.70754810605011698</v>
      </c>
      <c r="K226">
        <v>14.913592694792699</v>
      </c>
      <c r="L226">
        <f>(Table2[[#This Row],[6M Return vs Nifty]]-AVERAGE(Table2[6M Return vs Nifty]))/_xlfn.STDEV.P(Table2[6M Return vs Nifty])</f>
        <v>-2.3432034407831872E-3</v>
      </c>
      <c r="M226">
        <v>1.18618455229209</v>
      </c>
      <c r="N226">
        <f>(Table2[[#This Row],[1W Return vs Nifty]]-AVERAGE(Table2[1W Return vs Nifty]))/_xlfn.STDEV.P(Table2[1W Return vs Nifty])</f>
        <v>-6.5704386682177041E-2</v>
      </c>
      <c r="O226">
        <v>144.15</v>
      </c>
      <c r="P226">
        <v>142.569827924983</v>
      </c>
      <c r="Q226">
        <v>128.992058016454</v>
      </c>
      <c r="R226">
        <v>46.791504316318097</v>
      </c>
      <c r="S226">
        <v>2.7610128338536155E-2</v>
      </c>
      <c r="T226">
        <v>3.8999640779131983E-2</v>
      </c>
      <c r="U226">
        <v>0.14836527362874397</v>
      </c>
      <c r="V226">
        <v>0.88323011707885701</v>
      </c>
      <c r="W226">
        <v>146.30000000000001</v>
      </c>
      <c r="X226">
        <v>152.75</v>
      </c>
      <c r="Y226">
        <v>141.56</v>
      </c>
      <c r="Z226">
        <v>152.75</v>
      </c>
      <c r="AA226">
        <v>125.05</v>
      </c>
      <c r="AB226">
        <v>152.75</v>
      </c>
      <c r="AC226">
        <v>1.2508544087491247E-2</v>
      </c>
      <c r="AD226">
        <v>3.1188820630527303E-2</v>
      </c>
      <c r="AE226">
        <v>4.6411415654139532E-2</v>
      </c>
      <c r="AF226">
        <v>3.1188820630527303E-2</v>
      </c>
      <c r="AG226">
        <v>0.18456617353058768</v>
      </c>
      <c r="AH226">
        <v>3.1188820630527303E-2</v>
      </c>
      <c r="AI226">
        <v>6.6630662256126296</v>
      </c>
      <c r="AJ226">
        <v>64.771968854282505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0.01</v>
      </c>
      <c r="AM226" t="s">
        <v>2950</v>
      </c>
      <c r="AN226">
        <v>11.75</v>
      </c>
      <c r="AO226" t="s">
        <v>2950</v>
      </c>
      <c r="AP226">
        <v>0.138701569300893</v>
      </c>
      <c r="AQ226">
        <f>(Table2[[#This Row],[Sharpe Ratio]]-AVERAGE(Table2[Sharpe Ratio]))/_xlfn.STDEV.P(Table2[Sharpe Ratio])</f>
        <v>0.93039425432227119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-3.0795201079709331E-2</v>
      </c>
      <c r="AS226">
        <f>_xlfn.RANK.AVG(Table2[[#This Row],[1Y Return vs Nifty Z-Score]],Table2[1Y Return vs Nifty Z-Score])</f>
        <v>342</v>
      </c>
      <c r="AT226">
        <f>_xlfn.RANK.AVG(Table2[[#This Row],[6M Return vs Nifty Z-Score]],Table2[6M Return vs Nifty Z-Score])</f>
        <v>304</v>
      </c>
      <c r="AU226">
        <f>_xlfn.RANK.AVG(Table2[[#This Row],[Sharpe Ratio Z-Score]],Table2[Sharpe Ratio Z-Score])</f>
        <v>137</v>
      </c>
      <c r="AV226">
        <f>(Table2[[#This Row],[Rank 1Y]]+Table2[[#This Row],[Rank 6M]]+Table2[[#This Row],[Rank Sharpe]])/3</f>
        <v>261</v>
      </c>
    </row>
    <row r="227" spans="1:48" x14ac:dyDescent="0.3">
      <c r="A227" t="s">
        <v>2034</v>
      </c>
      <c r="B227" t="s">
        <v>2035</v>
      </c>
      <c r="C227" t="s">
        <v>2920</v>
      </c>
      <c r="D227" t="s">
        <v>268</v>
      </c>
      <c r="E227">
        <v>2644.6851396000002</v>
      </c>
      <c r="F227">
        <v>309.7</v>
      </c>
      <c r="G227">
        <v>33.583024128170301</v>
      </c>
      <c r="H227">
        <f>(Table2[[#This Row],[1Y Return vs Nifty]]-AVERAGE(Table2[1Y Return vs Nifty]))/_xlfn.STDEV.P(Table2[1Y Return vs Nifty])</f>
        <v>-0.14657052497868828</v>
      </c>
      <c r="I227">
        <v>20.537306447472901</v>
      </c>
      <c r="J227">
        <f>(Table2[[#This Row],[1M Return vs Nifty]]-AVERAGE(Table2[1M Return vs Nifty]))/_xlfn.STDEV.P(Table2[1M Return vs Nifty])</f>
        <v>1.4855507587176098</v>
      </c>
      <c r="K227">
        <v>41.956873054733499</v>
      </c>
      <c r="L227">
        <f>(Table2[[#This Row],[6M Return vs Nifty]]-AVERAGE(Table2[6M Return vs Nifty]))/_xlfn.STDEV.P(Table2[6M Return vs Nifty])</f>
        <v>0.82419342923768479</v>
      </c>
      <c r="M227">
        <v>9.3661409877636501</v>
      </c>
      <c r="N227">
        <f>(Table2[[#This Row],[1W Return vs Nifty]]-AVERAGE(Table2[1W Return vs Nifty]))/_xlfn.STDEV.P(Table2[1W Return vs Nifty])</f>
        <v>1.4825940757305671</v>
      </c>
      <c r="O227">
        <v>286.69</v>
      </c>
      <c r="P227">
        <v>270.93244716946401</v>
      </c>
      <c r="Q227">
        <v>241.089615194532</v>
      </c>
      <c r="R227">
        <v>43.917597357080901</v>
      </c>
      <c r="S227">
        <v>8.0260908995779312E-2</v>
      </c>
      <c r="T227">
        <v>0.14308936871738909</v>
      </c>
      <c r="U227">
        <v>0.28458457138482385</v>
      </c>
      <c r="V227">
        <v>1.9207639863488299</v>
      </c>
      <c r="W227">
        <v>307.55</v>
      </c>
      <c r="X227">
        <v>327.8</v>
      </c>
      <c r="Y227">
        <v>307.55</v>
      </c>
      <c r="Z227">
        <v>331</v>
      </c>
      <c r="AA227">
        <v>221</v>
      </c>
      <c r="AB227">
        <v>331</v>
      </c>
      <c r="AC227">
        <v>6.9907332141114775E-3</v>
      </c>
      <c r="AD227">
        <v>5.8443655150145268E-2</v>
      </c>
      <c r="AE227">
        <v>6.9907332141114775E-3</v>
      </c>
      <c r="AF227">
        <v>6.8776235066193125E-2</v>
      </c>
      <c r="AG227">
        <v>0.40135746606334832</v>
      </c>
      <c r="AH227">
        <v>6.8776235066193125E-2</v>
      </c>
      <c r="AI227">
        <v>6.8776235066193099</v>
      </c>
      <c r="AJ227">
        <v>67.58658008658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0.21</v>
      </c>
      <c r="AM227" t="s">
        <v>2950</v>
      </c>
      <c r="AN227">
        <v>30.24</v>
      </c>
      <c r="AO227" t="s">
        <v>2950</v>
      </c>
      <c r="AP227">
        <v>6.0427297284020999E-2</v>
      </c>
      <c r="AQ227">
        <f>(Table2[[#This Row],[Sharpe Ratio]]-AVERAGE(Table2[Sharpe Ratio]))/_xlfn.STDEV.P(Table2[Sharpe Ratio])</f>
        <v>5.2162743899699174E-2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3.6979304826068722</v>
      </c>
      <c r="AS227">
        <f>_xlfn.RANK.AVG(Table2[[#This Row],[1Y Return vs Nifty Z-Score]],Table2[1Y Return vs Nifty Z-Score])</f>
        <v>329</v>
      </c>
      <c r="AT227">
        <f>_xlfn.RANK.AVG(Table2[[#This Row],[6M Return vs Nifty Z-Score]],Table2[6M Return vs Nifty Z-Score])</f>
        <v>124</v>
      </c>
      <c r="AU227">
        <f>_xlfn.RANK.AVG(Table2[[#This Row],[Sharpe Ratio Z-Score]],Table2[Sharpe Ratio Z-Score])</f>
        <v>334</v>
      </c>
      <c r="AV227">
        <f>(Table2[[#This Row],[Rank 1Y]]+Table2[[#This Row],[Rank 6M]]+Table2[[#This Row],[Rank Sharpe]])/3</f>
        <v>262.33333333333331</v>
      </c>
    </row>
    <row r="228" spans="1:48" x14ac:dyDescent="0.3">
      <c r="A228" t="s">
        <v>1375</v>
      </c>
      <c r="B228" t="s">
        <v>1376</v>
      </c>
      <c r="C228" t="s">
        <v>2917</v>
      </c>
      <c r="D228" t="s">
        <v>95</v>
      </c>
      <c r="E228">
        <v>6794.0643662550001</v>
      </c>
      <c r="F228">
        <v>1038.8499999999999</v>
      </c>
      <c r="G228">
        <v>131.687327926596</v>
      </c>
      <c r="H228">
        <f>(Table2[[#This Row],[1Y Return vs Nifty]]-AVERAGE(Table2[1Y Return vs Nifty]))/_xlfn.STDEV.P(Table2[1Y Return vs Nifty])</f>
        <v>1.0262198940060627</v>
      </c>
      <c r="I228">
        <v>14.582941569490099</v>
      </c>
      <c r="J228">
        <f>(Table2[[#This Row],[1M Return vs Nifty]]-AVERAGE(Table2[1M Return vs Nifty]))/_xlfn.STDEV.P(Table2[1M Return vs Nifty])</f>
        <v>0.96938288753551582</v>
      </c>
      <c r="K228">
        <v>32.8412021247645</v>
      </c>
      <c r="L228">
        <f>(Table2[[#This Row],[6M Return vs Nifty]]-AVERAGE(Table2[6M Return vs Nifty]))/_xlfn.STDEV.P(Table2[6M Return vs Nifty])</f>
        <v>0.54558684546605285</v>
      </c>
      <c r="M228">
        <v>6.3306669257947696</v>
      </c>
      <c r="N228">
        <f>(Table2[[#This Row],[1W Return vs Nifty]]-AVERAGE(Table2[1W Return vs Nifty]))/_xlfn.STDEV.P(Table2[1W Return vs Nifty])</f>
        <v>0.90804091521984753</v>
      </c>
      <c r="O228">
        <v>954.01</v>
      </c>
      <c r="P228">
        <v>906.67563788106497</v>
      </c>
      <c r="Q228">
        <v>739.922331646511</v>
      </c>
      <c r="R228">
        <v>43.952501394110797</v>
      </c>
      <c r="S228">
        <v>8.8929885430970135E-2</v>
      </c>
      <c r="T228">
        <v>0.14577910401103455</v>
      </c>
      <c r="U228">
        <v>0.40399871117323971</v>
      </c>
      <c r="V228">
        <v>1.0862584435471001</v>
      </c>
      <c r="W228">
        <v>1030.25</v>
      </c>
      <c r="X228">
        <v>1069.4000000000001</v>
      </c>
      <c r="Y228">
        <v>970.95</v>
      </c>
      <c r="Z228">
        <v>1069.4000000000001</v>
      </c>
      <c r="AA228">
        <v>828.3</v>
      </c>
      <c r="AB228">
        <v>1069.4000000000001</v>
      </c>
      <c r="AC228">
        <v>8.3474884736713939E-3</v>
      </c>
      <c r="AD228">
        <v>2.9407517928478732E-2</v>
      </c>
      <c r="AE228">
        <v>6.9931510376435302E-2</v>
      </c>
      <c r="AF228">
        <v>2.9407517928478732E-2</v>
      </c>
      <c r="AG228">
        <v>0.25419533985271037</v>
      </c>
      <c r="AH228">
        <v>2.9407517928478732E-2</v>
      </c>
      <c r="AI228">
        <v>2.9407517928478701</v>
      </c>
      <c r="AJ228">
        <v>189.81726879620501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0.22</v>
      </c>
      <c r="AM228" t="s">
        <v>2950</v>
      </c>
      <c r="AN228">
        <v>21.95</v>
      </c>
      <c r="AO228" t="s">
        <v>2950</v>
      </c>
      <c r="AP228">
        <v>0</v>
      </c>
      <c r="AQ228">
        <f>(Table2[[#This Row],[Sharpe Ratio]]-AVERAGE(Table2[Sharpe Ratio]))/_xlfn.STDEV.P(Table2[Sharpe Ratio])</f>
        <v>-0.62582703737939727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2.8234035048480819</v>
      </c>
      <c r="AS228">
        <f>_xlfn.RANK.AVG(Table2[[#This Row],[1Y Return vs Nifty Z-Score]],Table2[1Y Return vs Nifty Z-Score])</f>
        <v>87</v>
      </c>
      <c r="AT228">
        <f>_xlfn.RANK.AVG(Table2[[#This Row],[6M Return vs Nifty Z-Score]],Table2[6M Return vs Nifty Z-Score])</f>
        <v>182</v>
      </c>
      <c r="AU228">
        <f>_xlfn.RANK.AVG(Table2[[#This Row],[Sharpe Ratio Z-Score]],Table2[Sharpe Ratio Z-Score])</f>
        <v>520</v>
      </c>
      <c r="AV228">
        <f>(Table2[[#This Row],[Rank 1Y]]+Table2[[#This Row],[Rank 6M]]+Table2[[#This Row],[Rank Sharpe]])/3</f>
        <v>263</v>
      </c>
    </row>
    <row r="229" spans="1:48" x14ac:dyDescent="0.3">
      <c r="A229" t="s">
        <v>1113</v>
      </c>
      <c r="B229" t="s">
        <v>1114</v>
      </c>
      <c r="C229" t="s">
        <v>2910</v>
      </c>
      <c r="D229" t="s">
        <v>255</v>
      </c>
      <c r="E229">
        <v>9839.4476980199997</v>
      </c>
      <c r="F229">
        <v>473.9</v>
      </c>
      <c r="G229">
        <v>38.223252696589498</v>
      </c>
      <c r="H229">
        <f>(Table2[[#This Row],[1Y Return vs Nifty]]-AVERAGE(Table2[1Y Return vs Nifty]))/_xlfn.STDEV.P(Table2[1Y Return vs Nifty])</f>
        <v>-9.1098793400805247E-2</v>
      </c>
      <c r="I229">
        <v>9.1943703146609401</v>
      </c>
      <c r="J229">
        <f>(Table2[[#This Row],[1M Return vs Nifty]]-AVERAGE(Table2[1M Return vs Nifty]))/_xlfn.STDEV.P(Table2[1M Return vs Nifty])</f>
        <v>0.50226214328907537</v>
      </c>
      <c r="K229">
        <v>13.2959065317933</v>
      </c>
      <c r="L229">
        <f>(Table2[[#This Row],[6M Return vs Nifty]]-AVERAGE(Table2[6M Return vs Nifty]))/_xlfn.STDEV.P(Table2[6M Return vs Nifty])</f>
        <v>-5.1785314608505523E-2</v>
      </c>
      <c r="M229">
        <v>5.6464575777705699</v>
      </c>
      <c r="N229">
        <f>(Table2[[#This Row],[1W Return vs Nifty]]-AVERAGE(Table2[1W Return vs Nifty]))/_xlfn.STDEV.P(Table2[1W Return vs Nifty])</f>
        <v>0.77853407861611146</v>
      </c>
      <c r="O229">
        <v>448.13</v>
      </c>
      <c r="P229">
        <v>431.58477092365803</v>
      </c>
      <c r="Q229">
        <v>386.53816772201299</v>
      </c>
      <c r="R229">
        <v>48.963127358248499</v>
      </c>
      <c r="S229">
        <v>5.7505634525695681E-2</v>
      </c>
      <c r="T229">
        <v>9.8046159010154232E-2</v>
      </c>
      <c r="U229">
        <v>0.22601088216679055</v>
      </c>
      <c r="V229">
        <v>1.6214397452407201</v>
      </c>
      <c r="W229">
        <v>471.5</v>
      </c>
      <c r="X229">
        <v>481.4</v>
      </c>
      <c r="Y229">
        <v>461</v>
      </c>
      <c r="Z229">
        <v>482.4</v>
      </c>
      <c r="AA229">
        <v>400</v>
      </c>
      <c r="AB229">
        <v>482.4</v>
      </c>
      <c r="AC229">
        <v>5.0901378579002454E-3</v>
      </c>
      <c r="AD229">
        <v>1.5826123654779423E-2</v>
      </c>
      <c r="AE229">
        <v>2.7982646420824153E-2</v>
      </c>
      <c r="AF229">
        <v>1.7936273475416709E-2</v>
      </c>
      <c r="AG229">
        <v>0.18474999999999997</v>
      </c>
      <c r="AH229">
        <v>1.7936273475416709E-2</v>
      </c>
      <c r="AI229">
        <v>1.79362734754167</v>
      </c>
      <c r="AJ229">
        <v>70.867135388498198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-0.03</v>
      </c>
      <c r="AM229" t="s">
        <v>2949</v>
      </c>
      <c r="AN229">
        <v>15.23</v>
      </c>
      <c r="AO229" t="s">
        <v>2950</v>
      </c>
      <c r="AP229">
        <v>0.132260783801075</v>
      </c>
      <c r="AQ229">
        <f>(Table2[[#This Row],[Sharpe Ratio]]-AVERAGE(Table2[Sharpe Ratio]))/_xlfn.STDEV.P(Table2[Sharpe Ratio])</f>
        <v>0.85812912004425834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1.9960412339401346</v>
      </c>
      <c r="AS229">
        <f>_xlfn.RANK.AVG(Table2[[#This Row],[1Y Return vs Nifty Z-Score]],Table2[1Y Return vs Nifty Z-Score])</f>
        <v>309</v>
      </c>
      <c r="AT229">
        <f>_xlfn.RANK.AVG(Table2[[#This Row],[6M Return vs Nifty Z-Score]],Table2[6M Return vs Nifty Z-Score])</f>
        <v>325</v>
      </c>
      <c r="AU229">
        <f>_xlfn.RANK.AVG(Table2[[#This Row],[Sharpe Ratio Z-Score]],Table2[Sharpe Ratio Z-Score])</f>
        <v>156</v>
      </c>
      <c r="AV229">
        <f>(Table2[[#This Row],[Rank 1Y]]+Table2[[#This Row],[Rank 6M]]+Table2[[#This Row],[Rank Sharpe]])/3</f>
        <v>263.33333333333331</v>
      </c>
    </row>
    <row r="230" spans="1:48" x14ac:dyDescent="0.3">
      <c r="A230" t="s">
        <v>1195</v>
      </c>
      <c r="B230" t="s">
        <v>1196</v>
      </c>
      <c r="C230" t="s">
        <v>2909</v>
      </c>
      <c r="D230" t="s">
        <v>809</v>
      </c>
      <c r="E230">
        <v>8736.7763782000002</v>
      </c>
      <c r="F230">
        <v>1255.1500000000001</v>
      </c>
      <c r="G230">
        <v>60.128507795649398</v>
      </c>
      <c r="H230">
        <f>(Table2[[#This Row],[1Y Return vs Nifty]]-AVERAGE(Table2[1Y Return vs Nifty]))/_xlfn.STDEV.P(Table2[1Y Return vs Nifty])</f>
        <v>0.17076814118730371</v>
      </c>
      <c r="I230">
        <v>7.8475713939369802</v>
      </c>
      <c r="J230">
        <f>(Table2[[#This Row],[1M Return vs Nifty]]-AVERAGE(Table2[1M Return vs Nifty]))/_xlfn.STDEV.P(Table2[1M Return vs Nifty])</f>
        <v>0.38551176838495343</v>
      </c>
      <c r="K230">
        <v>23.165750024453899</v>
      </c>
      <c r="L230">
        <f>(Table2[[#This Row],[6M Return vs Nifty]]-AVERAGE(Table2[6M Return vs Nifty]))/_xlfn.STDEV.P(Table2[6M Return vs Nifty])</f>
        <v>0.24987140369299568</v>
      </c>
      <c r="M230">
        <v>0.89375684003428302</v>
      </c>
      <c r="N230">
        <f>(Table2[[#This Row],[1W Return vs Nifty]]-AVERAGE(Table2[1W Return vs Nifty]))/_xlfn.STDEV.P(Table2[1W Return vs Nifty])</f>
        <v>-0.12105497208288496</v>
      </c>
      <c r="O230">
        <v>1171.33</v>
      </c>
      <c r="P230">
        <v>1097.4958358445399</v>
      </c>
      <c r="Q230">
        <v>932.53782144265097</v>
      </c>
      <c r="R230">
        <v>77.712496023572101</v>
      </c>
      <c r="S230">
        <v>7.1559680021855643E-2</v>
      </c>
      <c r="T230">
        <v>0.14364898617965416</v>
      </c>
      <c r="U230">
        <v>0.34595077126015417</v>
      </c>
      <c r="V230">
        <v>0.89584303498190698</v>
      </c>
      <c r="W230">
        <v>1240</v>
      </c>
      <c r="X230">
        <v>1279.4000000000001</v>
      </c>
      <c r="Y230">
        <v>1197</v>
      </c>
      <c r="Z230">
        <v>1296.8499999999999</v>
      </c>
      <c r="AA230">
        <v>954</v>
      </c>
      <c r="AB230">
        <v>1296.8499999999999</v>
      </c>
      <c r="AC230">
        <v>1.2217741935483861E-2</v>
      </c>
      <c r="AD230">
        <v>1.9320399952196921E-2</v>
      </c>
      <c r="AE230">
        <v>4.8579782790309167E-2</v>
      </c>
      <c r="AF230">
        <v>3.3223120742540635E-2</v>
      </c>
      <c r="AG230">
        <v>0.31567085953878427</v>
      </c>
      <c r="AH230">
        <v>3.3223120742540635E-2</v>
      </c>
      <c r="AI230">
        <v>3.3223120742540599</v>
      </c>
      <c r="AJ230">
        <v>94.085356424926502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0.28000000000000003</v>
      </c>
      <c r="AM230" t="s">
        <v>2950</v>
      </c>
      <c r="AN230">
        <v>26.81</v>
      </c>
      <c r="AO230" t="s">
        <v>2950</v>
      </c>
      <c r="AP230">
        <v>6.5707701268720997E-2</v>
      </c>
      <c r="AQ230">
        <f>(Table2[[#This Row],[Sharpe Ratio]]-AVERAGE(Table2[Sharpe Ratio]))/_xlfn.STDEV.P(Table2[Sharpe Ratio])</f>
        <v>0.11140848388083695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0.79650482506320486</v>
      </c>
      <c r="AS230">
        <f>_xlfn.RANK.AVG(Table2[[#This Row],[1Y Return vs Nifty Z-Score]],Table2[1Y Return vs Nifty Z-Score])</f>
        <v>230</v>
      </c>
      <c r="AT230">
        <f>_xlfn.RANK.AVG(Table2[[#This Row],[6M Return vs Nifty Z-Score]],Table2[6M Return vs Nifty Z-Score])</f>
        <v>247</v>
      </c>
      <c r="AU230">
        <f>_xlfn.RANK.AVG(Table2[[#This Row],[Sharpe Ratio Z-Score]],Table2[Sharpe Ratio Z-Score])</f>
        <v>313</v>
      </c>
      <c r="AV230">
        <f>(Table2[[#This Row],[Rank 1Y]]+Table2[[#This Row],[Rank 6M]]+Table2[[#This Row],[Rank Sharpe]])/3</f>
        <v>263.33333333333331</v>
      </c>
    </row>
    <row r="231" spans="1:48" x14ac:dyDescent="0.3">
      <c r="A231" t="s">
        <v>241</v>
      </c>
      <c r="B231" t="s">
        <v>242</v>
      </c>
      <c r="C231" t="s">
        <v>2907</v>
      </c>
      <c r="D231" t="s">
        <v>27</v>
      </c>
      <c r="E231">
        <v>102497.11449572</v>
      </c>
      <c r="F231">
        <v>17.14</v>
      </c>
      <c r="G231">
        <v>96.532309342194196</v>
      </c>
      <c r="H231">
        <f>(Table2[[#This Row],[1Y Return vs Nifty]]-AVERAGE(Table2[1Y Return vs Nifty]))/_xlfn.STDEV.P(Table2[1Y Return vs Nifty])</f>
        <v>0.60595832159093976</v>
      </c>
      <c r="I231">
        <v>17.677968398505001</v>
      </c>
      <c r="J231">
        <f>(Table2[[#This Row],[1M Return vs Nifty]]-AVERAGE(Table2[1M Return vs Nifty]))/_xlfn.STDEV.P(Table2[1M Return vs Nifty])</f>
        <v>1.2376824362399115</v>
      </c>
      <c r="K231">
        <v>15.000629757687401</v>
      </c>
      <c r="L231">
        <f>(Table2[[#This Row],[6M Return vs Nifty]]-AVERAGE(Table2[6M Return vs Nifty]))/_xlfn.STDEV.P(Table2[6M Return vs Nifty])</f>
        <v>3.1695168558137454E-4</v>
      </c>
      <c r="M231">
        <v>1.0734544571098601</v>
      </c>
      <c r="N231">
        <f>(Table2[[#This Row],[1W Return vs Nifty]]-AVERAGE(Table2[1W Return vs Nifty]))/_xlfn.STDEV.P(Table2[1W Return vs Nifty])</f>
        <v>-8.7041888222089206E-2</v>
      </c>
      <c r="O231">
        <v>15.71</v>
      </c>
      <c r="P231">
        <v>14.7536504002125</v>
      </c>
      <c r="Q231">
        <v>13.2214921319006</v>
      </c>
      <c r="R231">
        <v>84.8110107366074</v>
      </c>
      <c r="S231">
        <v>9.1024824952259609E-2</v>
      </c>
      <c r="T231">
        <v>0.16174638377991735</v>
      </c>
      <c r="U231">
        <v>0.29637410278714982</v>
      </c>
      <c r="V231">
        <v>1.01630924479741</v>
      </c>
      <c r="W231">
        <v>16.54</v>
      </c>
      <c r="X231">
        <v>17.28</v>
      </c>
      <c r="Y231">
        <v>16.36</v>
      </c>
      <c r="Z231">
        <v>17.39</v>
      </c>
      <c r="AA231">
        <v>12.05</v>
      </c>
      <c r="AB231">
        <v>17.39</v>
      </c>
      <c r="AC231">
        <v>3.6275695284159637E-2</v>
      </c>
      <c r="AD231">
        <v>8.168028004667427E-3</v>
      </c>
      <c r="AE231">
        <v>4.7677261613692012E-2</v>
      </c>
      <c r="AF231">
        <v>1.4585764294049008E-2</v>
      </c>
      <c r="AG231">
        <v>0.42240663900414943</v>
      </c>
      <c r="AH231">
        <v>1.4585764294049008E-2</v>
      </c>
      <c r="AI231">
        <v>7.3512252042006798</v>
      </c>
      <c r="AJ231">
        <v>139.720279720279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0.15</v>
      </c>
      <c r="AM231" t="s">
        <v>2950</v>
      </c>
      <c r="AN231">
        <v>29.85</v>
      </c>
      <c r="AO231" t="s">
        <v>2950</v>
      </c>
      <c r="AP231">
        <v>5.1972225845205999E-2</v>
      </c>
      <c r="AQ231">
        <f>(Table2[[#This Row],[Sharpe Ratio]]-AVERAGE(Table2[Sharpe Ratio]))/_xlfn.STDEV.P(Table2[Sharpe Ratio])</f>
        <v>-4.2702528802430584E-2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1.7142132924919129</v>
      </c>
      <c r="AS231">
        <f>_xlfn.RANK.AVG(Table2[[#This Row],[1Y Return vs Nifty Z-Score]],Table2[1Y Return vs Nifty Z-Score])</f>
        <v>131</v>
      </c>
      <c r="AT231">
        <f>_xlfn.RANK.AVG(Table2[[#This Row],[6M Return vs Nifty Z-Score]],Table2[6M Return vs Nifty Z-Score])</f>
        <v>302</v>
      </c>
      <c r="AU231">
        <f>_xlfn.RANK.AVG(Table2[[#This Row],[Sharpe Ratio Z-Score]],Table2[Sharpe Ratio Z-Score])</f>
        <v>358</v>
      </c>
      <c r="AV231">
        <f>(Table2[[#This Row],[Rank 1Y]]+Table2[[#This Row],[Rank 6M]]+Table2[[#This Row],[Rank Sharpe]])/3</f>
        <v>263.66666666666669</v>
      </c>
    </row>
    <row r="232" spans="1:48" x14ac:dyDescent="0.3">
      <c r="A232" t="s">
        <v>574</v>
      </c>
      <c r="B232" t="s">
        <v>575</v>
      </c>
      <c r="C232" t="s">
        <v>2914</v>
      </c>
      <c r="D232" t="s">
        <v>238</v>
      </c>
      <c r="E232">
        <v>30991.67024544</v>
      </c>
      <c r="F232">
        <v>6795.7</v>
      </c>
      <c r="G232">
        <v>14.251506226349401</v>
      </c>
      <c r="H232">
        <f>(Table2[[#This Row],[1Y Return vs Nifty]]-AVERAGE(Table2[1Y Return vs Nifty]))/_xlfn.STDEV.P(Table2[1Y Return vs Nifty])</f>
        <v>-0.37766965215124731</v>
      </c>
      <c r="I232">
        <v>6.4089581467060199</v>
      </c>
      <c r="J232">
        <f>(Table2[[#This Row],[1M Return vs Nifty]]-AVERAGE(Table2[1M Return vs Nifty]))/_xlfn.STDEV.P(Table2[1M Return vs Nifty])</f>
        <v>0.26080225654040418</v>
      </c>
      <c r="K232">
        <v>34.029917224657801</v>
      </c>
      <c r="L232">
        <f>(Table2[[#This Row],[6M Return vs Nifty]]-AVERAGE(Table2[6M Return vs Nifty]))/_xlfn.STDEV.P(Table2[6M Return vs Nifty])</f>
        <v>0.58191811012044214</v>
      </c>
      <c r="M232">
        <v>7.8545767639403996</v>
      </c>
      <c r="N232">
        <f>(Table2[[#This Row],[1W Return vs Nifty]]-AVERAGE(Table2[1W Return vs Nifty]))/_xlfn.STDEV.P(Table2[1W Return vs Nifty])</f>
        <v>1.1964858816288297</v>
      </c>
      <c r="O232">
        <v>6281.36</v>
      </c>
      <c r="P232">
        <v>5702.28832868479</v>
      </c>
      <c r="Q232">
        <v>5003.8313201015999</v>
      </c>
      <c r="R232">
        <v>83.484742586614402</v>
      </c>
      <c r="S232">
        <v>8.1883541143956018E-2</v>
      </c>
      <c r="T232">
        <v>0.19174962897174308</v>
      </c>
      <c r="U232">
        <v>0.35809933734177446</v>
      </c>
      <c r="V232">
        <v>1.41171742678848</v>
      </c>
      <c r="W232">
        <v>6665</v>
      </c>
      <c r="X232">
        <v>6842.95</v>
      </c>
      <c r="Y232">
        <v>6612</v>
      </c>
      <c r="Z232">
        <v>7350</v>
      </c>
      <c r="AA232">
        <v>5544.3</v>
      </c>
      <c r="AB232">
        <v>7350</v>
      </c>
      <c r="AC232">
        <v>1.960990247561889E-2</v>
      </c>
      <c r="AD232">
        <v>6.9529261150433896E-3</v>
      </c>
      <c r="AE232">
        <v>2.7782819116757285E-2</v>
      </c>
      <c r="AF232">
        <v>8.1566284562296865E-2</v>
      </c>
      <c r="AG232">
        <v>0.22570928701549331</v>
      </c>
      <c r="AH232">
        <v>8.1566284562296865E-2</v>
      </c>
      <c r="AI232">
        <v>8.1566284562296794</v>
      </c>
      <c r="AJ232">
        <v>68.858243260032296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0.32</v>
      </c>
      <c r="AM232" t="s">
        <v>2950</v>
      </c>
      <c r="AN232">
        <v>16.87</v>
      </c>
      <c r="AO232" t="s">
        <v>2950</v>
      </c>
      <c r="AP232">
        <v>0.116664171849858</v>
      </c>
      <c r="AQ232">
        <f>(Table2[[#This Row],[Sharpe Ratio]]-AVERAGE(Table2[Sharpe Ratio]))/_xlfn.STDEV.P(Table2[Sharpe Ratio])</f>
        <v>0.68313629394119901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2.3446728900796279</v>
      </c>
      <c r="AS232">
        <f>_xlfn.RANK.AVG(Table2[[#This Row],[1Y Return vs Nifty Z-Score]],Table2[1Y Return vs Nifty Z-Score])</f>
        <v>427</v>
      </c>
      <c r="AT232">
        <f>_xlfn.RANK.AVG(Table2[[#This Row],[6M Return vs Nifty Z-Score]],Table2[6M Return vs Nifty Z-Score])</f>
        <v>175</v>
      </c>
      <c r="AU232">
        <f>_xlfn.RANK.AVG(Table2[[#This Row],[Sharpe Ratio Z-Score]],Table2[Sharpe Ratio Z-Score])</f>
        <v>189</v>
      </c>
      <c r="AV232">
        <f>(Table2[[#This Row],[Rank 1Y]]+Table2[[#This Row],[Rank 6M]]+Table2[[#This Row],[Rank Sharpe]])/3</f>
        <v>263.66666666666669</v>
      </c>
    </row>
    <row r="233" spans="1:48" x14ac:dyDescent="0.3">
      <c r="A233" t="s">
        <v>1155</v>
      </c>
      <c r="B233" t="s">
        <v>1156</v>
      </c>
      <c r="C233" t="s">
        <v>2922</v>
      </c>
      <c r="D233" t="s">
        <v>1157</v>
      </c>
      <c r="E233">
        <v>9199.0335676499999</v>
      </c>
      <c r="F233">
        <v>555.85</v>
      </c>
      <c r="G233">
        <v>22.735317482014</v>
      </c>
      <c r="H233">
        <f>(Table2[[#This Row],[1Y Return vs Nifty]]-AVERAGE(Table2[1Y Return vs Nifty]))/_xlfn.STDEV.P(Table2[1Y Return vs Nifty])</f>
        <v>-0.27624971263909209</v>
      </c>
      <c r="I233">
        <v>25.473825742376999</v>
      </c>
      <c r="J233">
        <f>(Table2[[#This Row],[1M Return vs Nifty]]-AVERAGE(Table2[1M Return vs Nifty]))/_xlfn.STDEV.P(Table2[1M Return vs Nifty])</f>
        <v>1.9134843347941917</v>
      </c>
      <c r="K233">
        <v>45.242254519284202</v>
      </c>
      <c r="L233">
        <f>(Table2[[#This Row],[6M Return vs Nifty]]-AVERAGE(Table2[6M Return vs Nifty]))/_xlfn.STDEV.P(Table2[6M Return vs Nifty])</f>
        <v>0.92460610464656168</v>
      </c>
      <c r="M233">
        <v>1.3011674410796401</v>
      </c>
      <c r="N233">
        <f>(Table2[[#This Row],[1W Return vs Nifty]]-AVERAGE(Table2[1W Return vs Nifty]))/_xlfn.STDEV.P(Table2[1W Return vs Nifty])</f>
        <v>-4.394047738535737E-2</v>
      </c>
      <c r="O233">
        <v>525.79</v>
      </c>
      <c r="P233">
        <v>478.63559191919899</v>
      </c>
      <c r="Q233">
        <v>407.82537351084198</v>
      </c>
      <c r="R233">
        <v>74.293604411917102</v>
      </c>
      <c r="S233">
        <v>5.7171113942829033E-2</v>
      </c>
      <c r="T233">
        <v>0.16132191041454358</v>
      </c>
      <c r="U233">
        <v>0.36296080652084006</v>
      </c>
      <c r="V233">
        <v>0.775962155125693</v>
      </c>
      <c r="W233">
        <v>553.65</v>
      </c>
      <c r="X233">
        <v>581.4</v>
      </c>
      <c r="Y233">
        <v>544.5</v>
      </c>
      <c r="Z233">
        <v>581.4</v>
      </c>
      <c r="AA233">
        <v>482.55</v>
      </c>
      <c r="AB233">
        <v>581.4</v>
      </c>
      <c r="AC233">
        <v>3.9736295493544294E-3</v>
      </c>
      <c r="AD233">
        <v>4.5965638211747706E-2</v>
      </c>
      <c r="AE233">
        <v>2.0844811753902626E-2</v>
      </c>
      <c r="AF233">
        <v>4.5965638211747706E-2</v>
      </c>
      <c r="AG233">
        <v>0.15190135737229316</v>
      </c>
      <c r="AH233">
        <v>4.5965638211747706E-2</v>
      </c>
      <c r="AI233">
        <v>4.5965638211747697</v>
      </c>
      <c r="AJ233">
        <v>79.538113695090402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0.43</v>
      </c>
      <c r="AM233" t="s">
        <v>2950</v>
      </c>
      <c r="AN233">
        <v>10.55</v>
      </c>
      <c r="AO233" t="s">
        <v>2950</v>
      </c>
      <c r="AP233">
        <v>6.5871784808547995E-2</v>
      </c>
      <c r="AQ233">
        <f>(Table2[[#This Row],[Sharpe Ratio]]-AVERAGE(Table2[Sharpe Ratio]))/_xlfn.STDEV.P(Table2[Sharpe Ratio])</f>
        <v>0.11324948899407115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2.6311497384103748</v>
      </c>
      <c r="AS233">
        <f>_xlfn.RANK.AVG(Table2[[#This Row],[1Y Return vs Nifty Z-Score]],Table2[1Y Return vs Nifty Z-Score])</f>
        <v>376</v>
      </c>
      <c r="AT233">
        <f>_xlfn.RANK.AVG(Table2[[#This Row],[6M Return vs Nifty Z-Score]],Table2[6M Return vs Nifty Z-Score])</f>
        <v>107</v>
      </c>
      <c r="AU233">
        <f>_xlfn.RANK.AVG(Table2[[#This Row],[Sharpe Ratio Z-Score]],Table2[Sharpe Ratio Z-Score])</f>
        <v>311</v>
      </c>
      <c r="AV233">
        <f>(Table2[[#This Row],[Rank 1Y]]+Table2[[#This Row],[Rank 6M]]+Table2[[#This Row],[Rank Sharpe]])/3</f>
        <v>264.66666666666669</v>
      </c>
    </row>
    <row r="234" spans="1:48" x14ac:dyDescent="0.3">
      <c r="A234" t="s">
        <v>1504</v>
      </c>
      <c r="B234" t="s">
        <v>1505</v>
      </c>
      <c r="C234" t="s">
        <v>2910</v>
      </c>
      <c r="D234" t="s">
        <v>255</v>
      </c>
      <c r="E234">
        <v>5585.5946069000001</v>
      </c>
      <c r="F234">
        <v>421.75</v>
      </c>
      <c r="G234">
        <v>100.966097917714</v>
      </c>
      <c r="H234">
        <f>(Table2[[#This Row],[1Y Return vs Nifty]]-AVERAGE(Table2[1Y Return vs Nifty]))/_xlfn.STDEV.P(Table2[1Y Return vs Nifty])</f>
        <v>0.65896216097252169</v>
      </c>
      <c r="I234">
        <v>9.1505085476353294</v>
      </c>
      <c r="J234">
        <f>(Table2[[#This Row],[1M Return vs Nifty]]-AVERAGE(Table2[1M Return vs Nifty]))/_xlfn.STDEV.P(Table2[1M Return vs Nifty])</f>
        <v>0.49845988471476299</v>
      </c>
      <c r="K234">
        <v>-5.3532153909686802</v>
      </c>
      <c r="L234">
        <f>(Table2[[#This Row],[6M Return vs Nifty]]-AVERAGE(Table2[6M Return vs Nifty]))/_xlfn.STDEV.P(Table2[6M Return vs Nifty])</f>
        <v>-0.62176729280383225</v>
      </c>
      <c r="M234">
        <v>1.6469285689998501</v>
      </c>
      <c r="N234">
        <f>(Table2[[#This Row],[1W Return vs Nifty]]-AVERAGE(Table2[1W Return vs Nifty]))/_xlfn.STDEV.P(Table2[1W Return vs Nifty])</f>
        <v>2.1505032862044787E-2</v>
      </c>
      <c r="O234">
        <v>398.32</v>
      </c>
      <c r="P234">
        <v>381.20055021435297</v>
      </c>
      <c r="Q234">
        <v>345.00801974580799</v>
      </c>
      <c r="R234">
        <v>69.8189196180913</v>
      </c>
      <c r="S234">
        <v>5.8822052621008147E-2</v>
      </c>
      <c r="T234">
        <v>0.10637300959520046</v>
      </c>
      <c r="U234">
        <v>0.22243535182380203</v>
      </c>
      <c r="V234">
        <v>1.7590703496715601</v>
      </c>
      <c r="W234">
        <v>419.5</v>
      </c>
      <c r="X234">
        <v>429</v>
      </c>
      <c r="Y234">
        <v>416.35</v>
      </c>
      <c r="Z234">
        <v>441</v>
      </c>
      <c r="AA234">
        <v>335</v>
      </c>
      <c r="AB234">
        <v>441</v>
      </c>
      <c r="AC234">
        <v>5.3635280095352122E-3</v>
      </c>
      <c r="AD234">
        <v>1.7190278601066922E-2</v>
      </c>
      <c r="AE234">
        <v>1.2969857091389425E-2</v>
      </c>
      <c r="AF234">
        <v>4.5643153526971014E-2</v>
      </c>
      <c r="AG234">
        <v>0.258955223880597</v>
      </c>
      <c r="AH234">
        <v>4.5643153526971014E-2</v>
      </c>
      <c r="AI234">
        <v>5.2637818612922302</v>
      </c>
      <c r="AJ234">
        <v>127.297224467798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</v>
      </c>
      <c r="AM234" t="s">
        <v>2951</v>
      </c>
      <c r="AN234">
        <v>16.07</v>
      </c>
      <c r="AO234" t="s">
        <v>2950</v>
      </c>
      <c r="AP234">
        <v>0.12883262196335801</v>
      </c>
      <c r="AQ234">
        <f>(Table2[[#This Row],[Sharpe Ratio]]-AVERAGE(Table2[Sharpe Ratio]))/_xlfn.STDEV.P(Table2[Sharpe Ratio])</f>
        <v>0.81966539919275994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1.3768251849382571</v>
      </c>
      <c r="AS234">
        <f>_xlfn.RANK.AVG(Table2[[#This Row],[1Y Return vs Nifty Z-Score]],Table2[1Y Return vs Nifty Z-Score])</f>
        <v>128</v>
      </c>
      <c r="AT234">
        <f>_xlfn.RANK.AVG(Table2[[#This Row],[6M Return vs Nifty Z-Score]],Table2[6M Return vs Nifty Z-Score])</f>
        <v>503</v>
      </c>
      <c r="AU234">
        <f>_xlfn.RANK.AVG(Table2[[#This Row],[Sharpe Ratio Z-Score]],Table2[Sharpe Ratio Z-Score])</f>
        <v>163</v>
      </c>
      <c r="AV234">
        <f>(Table2[[#This Row],[Rank 1Y]]+Table2[[#This Row],[Rank 6M]]+Table2[[#This Row],[Rank Sharpe]])/3</f>
        <v>264.66666666666669</v>
      </c>
    </row>
    <row r="235" spans="1:48" x14ac:dyDescent="0.3">
      <c r="A235" t="s">
        <v>1615</v>
      </c>
      <c r="B235" t="s">
        <v>1616</v>
      </c>
      <c r="C235" t="s">
        <v>2910</v>
      </c>
      <c r="D235" t="s">
        <v>255</v>
      </c>
      <c r="E235">
        <v>4582.1999054999997</v>
      </c>
      <c r="F235">
        <v>625.75</v>
      </c>
      <c r="G235">
        <v>76.479808992295503</v>
      </c>
      <c r="H235">
        <f>(Table2[[#This Row],[1Y Return vs Nifty]]-AVERAGE(Table2[1Y Return vs Nifty]))/_xlfn.STDEV.P(Table2[1Y Return vs Nifty])</f>
        <v>0.36624019122868201</v>
      </c>
      <c r="I235">
        <v>1.83970920480846</v>
      </c>
      <c r="J235">
        <f>(Table2[[#This Row],[1M Return vs Nifty]]-AVERAGE(Table2[1M Return vs Nifty]))/_xlfn.STDEV.P(Table2[1M Return vs Nifty])</f>
        <v>-0.13529364076700157</v>
      </c>
      <c r="K235">
        <v>-3.2527814969242401</v>
      </c>
      <c r="L235">
        <f>(Table2[[#This Row],[6M Return vs Nifty]]-AVERAGE(Table2[6M Return vs Nifty]))/_xlfn.STDEV.P(Table2[6M Return vs Nifty])</f>
        <v>-0.5575707332577915</v>
      </c>
      <c r="M235">
        <v>2.3931412086509098</v>
      </c>
      <c r="N235">
        <f>(Table2[[#This Row],[1W Return vs Nifty]]-AVERAGE(Table2[1W Return vs Nifty]))/_xlfn.STDEV.P(Table2[1W Return vs Nifty])</f>
        <v>0.1627478245222288</v>
      </c>
      <c r="O235">
        <v>612.24</v>
      </c>
      <c r="P235">
        <v>611.94092081816996</v>
      </c>
      <c r="Q235">
        <v>564.42421264624602</v>
      </c>
      <c r="R235">
        <v>78.041856879514896</v>
      </c>
      <c r="S235">
        <v>2.2066509865412254E-2</v>
      </c>
      <c r="T235">
        <v>2.2566033275511543E-2</v>
      </c>
      <c r="U235">
        <v>0.10865194295303926</v>
      </c>
      <c r="V235">
        <v>1.3455943927843299</v>
      </c>
      <c r="W235">
        <v>622</v>
      </c>
      <c r="X235">
        <v>645.79999999999995</v>
      </c>
      <c r="Y235">
        <v>601.5</v>
      </c>
      <c r="Z235">
        <v>649</v>
      </c>
      <c r="AA235">
        <v>518.4</v>
      </c>
      <c r="AB235">
        <v>649</v>
      </c>
      <c r="AC235">
        <v>6.0289389067524901E-3</v>
      </c>
      <c r="AD235">
        <v>3.204155013983212E-2</v>
      </c>
      <c r="AE235">
        <v>4.0315876974231113E-2</v>
      </c>
      <c r="AF235">
        <v>3.7155413503795476E-2</v>
      </c>
      <c r="AG235">
        <v>0.20707947530864201</v>
      </c>
      <c r="AH235">
        <v>3.7155413503795476E-2</v>
      </c>
      <c r="AI235">
        <v>17.2912504994007</v>
      </c>
      <c r="AJ235">
        <v>110.088970958536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-0.12</v>
      </c>
      <c r="AM235" t="s">
        <v>2949</v>
      </c>
      <c r="AN235">
        <v>10.68</v>
      </c>
      <c r="AO235" t="s">
        <v>2950</v>
      </c>
      <c r="AP235">
        <v>0.141887971225448</v>
      </c>
      <c r="AQ235">
        <f>(Table2[[#This Row],[Sharpe Ratio]]-AVERAGE(Table2[Sharpe Ratio]))/_xlfn.STDEV.P(Table2[Sharpe Ratio])</f>
        <v>0.96614544692885496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0.80226908865497271</v>
      </c>
      <c r="AS235">
        <f>_xlfn.RANK.AVG(Table2[[#This Row],[1Y Return vs Nifty Z-Score]],Table2[1Y Return vs Nifty Z-Score])</f>
        <v>178</v>
      </c>
      <c r="AT235">
        <f>_xlfn.RANK.AVG(Table2[[#This Row],[6M Return vs Nifty Z-Score]],Table2[6M Return vs Nifty Z-Score])</f>
        <v>483</v>
      </c>
      <c r="AU235">
        <f>_xlfn.RANK.AVG(Table2[[#This Row],[Sharpe Ratio Z-Score]],Table2[Sharpe Ratio Z-Score])</f>
        <v>133</v>
      </c>
      <c r="AV235">
        <f>(Table2[[#This Row],[Rank 1Y]]+Table2[[#This Row],[Rank 6M]]+Table2[[#This Row],[Rank Sharpe]])/3</f>
        <v>264.66666666666669</v>
      </c>
    </row>
    <row r="236" spans="1:48" x14ac:dyDescent="0.3">
      <c r="A236" t="s">
        <v>455</v>
      </c>
      <c r="B236" t="s">
        <v>456</v>
      </c>
      <c r="C236" t="s">
        <v>2917</v>
      </c>
      <c r="D236" t="s">
        <v>400</v>
      </c>
      <c r="E236">
        <v>45382.496514699997</v>
      </c>
      <c r="F236">
        <v>1484.05</v>
      </c>
      <c r="G236">
        <v>63.965503706359002</v>
      </c>
      <c r="H236">
        <f>(Table2[[#This Row],[1Y Return vs Nifty]]-AVERAGE(Table2[1Y Return vs Nifty]))/_xlfn.STDEV.P(Table2[1Y Return vs Nifty])</f>
        <v>0.21663760733233645</v>
      </c>
      <c r="I236">
        <v>10.4788200069592</v>
      </c>
      <c r="J236">
        <f>(Table2[[#This Row],[1M Return vs Nifty]]-AVERAGE(Table2[1M Return vs Nifty]))/_xlfn.STDEV.P(Table2[1M Return vs Nifty])</f>
        <v>0.61360763133022722</v>
      </c>
      <c r="K236">
        <v>46.866694349578196</v>
      </c>
      <c r="L236">
        <f>(Table2[[#This Row],[6M Return vs Nifty]]-AVERAGE(Table2[6M Return vs Nifty]))/_xlfn.STDEV.P(Table2[6M Return vs Nifty])</f>
        <v>0.97425463135816803</v>
      </c>
      <c r="M236">
        <v>-0.58068580231730604</v>
      </c>
      <c r="N236">
        <f>(Table2[[#This Row],[1W Return vs Nifty]]-AVERAGE(Table2[1W Return vs Nifty]))/_xlfn.STDEV.P(Table2[1W Return vs Nifty])</f>
        <v>-0.40013680999699419</v>
      </c>
      <c r="O236">
        <v>1441.85</v>
      </c>
      <c r="P236">
        <v>1356.64780699525</v>
      </c>
      <c r="Q236">
        <v>1125.5791796383101</v>
      </c>
      <c r="R236">
        <v>65.061754359531406</v>
      </c>
      <c r="S236">
        <v>2.9267954364184945E-2</v>
      </c>
      <c r="T236">
        <v>9.3909555853648241E-2</v>
      </c>
      <c r="U236">
        <v>0.31847676897939747</v>
      </c>
      <c r="V236">
        <v>0.772527314316237</v>
      </c>
      <c r="W236">
        <v>1475.15</v>
      </c>
      <c r="X236">
        <v>1501.45</v>
      </c>
      <c r="Y236">
        <v>1471</v>
      </c>
      <c r="Z236">
        <v>1560</v>
      </c>
      <c r="AA236">
        <v>1239.5</v>
      </c>
      <c r="AB236">
        <v>1560</v>
      </c>
      <c r="AC236">
        <v>6.0332847507031939E-3</v>
      </c>
      <c r="AD236">
        <v>1.1724672349314513E-2</v>
      </c>
      <c r="AE236">
        <v>8.8715159755268225E-3</v>
      </c>
      <c r="AF236">
        <v>5.117752097301298E-2</v>
      </c>
      <c r="AG236">
        <v>0.19729729729729728</v>
      </c>
      <c r="AH236">
        <v>5.117752097301298E-2</v>
      </c>
      <c r="AI236">
        <v>5.11775209730129</v>
      </c>
      <c r="AJ236">
        <v>99.201342281879107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0.19</v>
      </c>
      <c r="AM236" t="s">
        <v>2950</v>
      </c>
      <c r="AN236">
        <v>9.41</v>
      </c>
      <c r="AO236" t="s">
        <v>2950</v>
      </c>
      <c r="AP236">
        <v>9.9590965656809992E-3</v>
      </c>
      <c r="AQ236">
        <f>(Table2[[#This Row],[Sharpe Ratio]]-AVERAGE(Table2[Sharpe Ratio]))/_xlfn.STDEV.P(Table2[Sharpe Ratio])</f>
        <v>-0.51408671461488809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0.89027634540884937</v>
      </c>
      <c r="AS236">
        <f>_xlfn.RANK.AVG(Table2[[#This Row],[1Y Return vs Nifty Z-Score]],Table2[1Y Return vs Nifty Z-Score])</f>
        <v>218</v>
      </c>
      <c r="AT236">
        <f>_xlfn.RANK.AVG(Table2[[#This Row],[6M Return vs Nifty Z-Score]],Table2[6M Return vs Nifty Z-Score])</f>
        <v>103</v>
      </c>
      <c r="AU236">
        <f>_xlfn.RANK.AVG(Table2[[#This Row],[Sharpe Ratio Z-Score]],Table2[Sharpe Ratio Z-Score])</f>
        <v>476</v>
      </c>
      <c r="AV236">
        <f>(Table2[[#This Row],[Rank 1Y]]+Table2[[#This Row],[Rank 6M]]+Table2[[#This Row],[Rank Sharpe]])/3</f>
        <v>265.66666666666669</v>
      </c>
    </row>
    <row r="237" spans="1:48" hidden="1" x14ac:dyDescent="0.3">
      <c r="A237" t="s">
        <v>1104</v>
      </c>
      <c r="B237" t="s">
        <v>1105</v>
      </c>
      <c r="C237" t="s">
        <v>2915</v>
      </c>
      <c r="D237" t="s">
        <v>86</v>
      </c>
      <c r="E237">
        <v>9896.0149576999993</v>
      </c>
      <c r="F237">
        <v>204.99</v>
      </c>
      <c r="G237">
        <v>53.236528781001802</v>
      </c>
      <c r="H237">
        <f>(Table2[[#This Row],[1Y Return vs Nifty]]-AVERAGE(Table2[1Y Return vs Nifty]))/_xlfn.STDEV.P(Table2[1Y Return vs Nifty])</f>
        <v>8.837780107714463E-2</v>
      </c>
      <c r="I237">
        <v>-8.6017328674071596</v>
      </c>
      <c r="J237">
        <f>(Table2[[#This Row],[1M Return vs Nifty]]-AVERAGE(Table2[1M Return vs Nifty]))/_xlfn.STDEV.P(Table2[1M Return vs Nifty])</f>
        <v>-1.040434161532759</v>
      </c>
      <c r="K237">
        <v>29.262332129894599</v>
      </c>
      <c r="L237">
        <f>(Table2[[#This Row],[6M Return vs Nifty]]-AVERAGE(Table2[6M Return vs Nifty]))/_xlfn.STDEV.P(Table2[6M Return vs Nifty])</f>
        <v>0.43620414059510243</v>
      </c>
      <c r="M237">
        <v>-0.94969837768588405</v>
      </c>
      <c r="N237">
        <f>(Table2[[#This Row],[1W Return vs Nifty]]-AVERAGE(Table2[1W Return vs Nifty]))/_xlfn.STDEV.P(Table2[1W Return vs Nifty])</f>
        <v>-0.46998334372382078</v>
      </c>
      <c r="O237">
        <v>199.35</v>
      </c>
      <c r="P237">
        <v>200.321604665443</v>
      </c>
      <c r="Q237">
        <v>175.379069064248</v>
      </c>
      <c r="R237">
        <v>43.1482557311313</v>
      </c>
      <c r="S237">
        <v>2.8291948833709668E-2</v>
      </c>
      <c r="T237">
        <v>2.3304502489153389E-2</v>
      </c>
      <c r="U237">
        <v>0.16883959467765441</v>
      </c>
      <c r="V237">
        <v>0.78055070522087</v>
      </c>
      <c r="W237">
        <v>200.2</v>
      </c>
      <c r="X237">
        <v>209.8</v>
      </c>
      <c r="Y237">
        <v>196.8</v>
      </c>
      <c r="Z237">
        <v>209.8</v>
      </c>
      <c r="AA237">
        <v>162.75</v>
      </c>
      <c r="AB237">
        <v>209.8</v>
      </c>
      <c r="AC237">
        <v>2.3926073926074043E-2</v>
      </c>
      <c r="AD237">
        <v>2.3464559246792582E-2</v>
      </c>
      <c r="AE237">
        <v>4.1615853658536484E-2</v>
      </c>
      <c r="AF237">
        <v>2.3464559246792582E-2</v>
      </c>
      <c r="AG237">
        <v>0.25953917050691255</v>
      </c>
      <c r="AH237">
        <v>2.3464559246792582E-2</v>
      </c>
      <c r="AI237">
        <v>9.9321918142348302</v>
      </c>
      <c r="AJ237">
        <v>83.272239606615997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-0.13</v>
      </c>
      <c r="AM237" t="s">
        <v>2949</v>
      </c>
      <c r="AN237">
        <v>8.35</v>
      </c>
      <c r="AO237" t="s">
        <v>2950</v>
      </c>
      <c r="AP237">
        <v>5.9947613957719997E-2</v>
      </c>
      <c r="AQ237">
        <f>(Table2[[#This Row],[Sharpe Ratio]]-AVERAGE(Table2[Sharpe Ratio]))/_xlfn.STDEV.P(Table2[Sharpe Ratio])</f>
        <v>4.6780732654790415E-2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255</v>
      </c>
      <c r="AT237">
        <f>_xlfn.RANK.AVG(Table2[[#This Row],[6M Return vs Nifty Z-Score]],Table2[6M Return vs Nifty Z-Score])</f>
        <v>211</v>
      </c>
      <c r="AU237">
        <f>_xlfn.RANK.AVG(Table2[[#This Row],[Sharpe Ratio Z-Score]],Table2[Sharpe Ratio Z-Score])</f>
        <v>338</v>
      </c>
      <c r="AV237">
        <f>(Table2[[#This Row],[Rank 1Y]]+Table2[[#This Row],[Rank 6M]]+Table2[[#This Row],[Rank Sharpe]])/3</f>
        <v>268</v>
      </c>
    </row>
    <row r="238" spans="1:48" x14ac:dyDescent="0.3">
      <c r="A238" t="s">
        <v>1245</v>
      </c>
      <c r="B238" t="s">
        <v>1246</v>
      </c>
      <c r="C238" t="s">
        <v>2916</v>
      </c>
      <c r="D238" t="s">
        <v>296</v>
      </c>
      <c r="E238">
        <v>8124.9509719950001</v>
      </c>
      <c r="F238">
        <v>480.8</v>
      </c>
      <c r="G238">
        <v>38.243647745900802</v>
      </c>
      <c r="H238">
        <f>(Table2[[#This Row],[1Y Return vs Nifty]]-AVERAGE(Table2[1Y Return vs Nifty]))/_xlfn.STDEV.P(Table2[1Y Return vs Nifty])</f>
        <v>-9.0854980260087537E-2</v>
      </c>
      <c r="I238">
        <v>11.785592971083201</v>
      </c>
      <c r="J238">
        <f>(Table2[[#This Row],[1M Return vs Nifty]]-AVERAGE(Table2[1M Return vs Nifty]))/_xlfn.STDEV.P(Table2[1M Return vs Nifty])</f>
        <v>0.72688826374567128</v>
      </c>
      <c r="K238">
        <v>23.062658520105298</v>
      </c>
      <c r="L238">
        <f>(Table2[[#This Row],[6M Return vs Nifty]]-AVERAGE(Table2[6M Return vs Nifty]))/_xlfn.STDEV.P(Table2[6M Return vs Nifty])</f>
        <v>0.24672056904098835</v>
      </c>
      <c r="M238">
        <v>11.3158508645399</v>
      </c>
      <c r="N238">
        <f>(Table2[[#This Row],[1W Return vs Nifty]]-AVERAGE(Table2[1W Return vs Nifty]))/_xlfn.STDEV.P(Table2[1W Return vs Nifty])</f>
        <v>1.8516342812838849</v>
      </c>
      <c r="O238">
        <v>425.13</v>
      </c>
      <c r="P238">
        <v>414.04201082830099</v>
      </c>
      <c r="Q238">
        <v>392.305328602869</v>
      </c>
      <c r="R238">
        <v>45.613950366411103</v>
      </c>
      <c r="S238">
        <v>0.13094818055653579</v>
      </c>
      <c r="T238">
        <v>0.16123482020133184</v>
      </c>
      <c r="U238">
        <v>0.2255760117057044</v>
      </c>
      <c r="V238">
        <v>2.3618501706541202</v>
      </c>
      <c r="W238">
        <v>470.35</v>
      </c>
      <c r="X238">
        <v>505</v>
      </c>
      <c r="Y238">
        <v>425.2</v>
      </c>
      <c r="Z238">
        <v>505</v>
      </c>
      <c r="AA238">
        <v>369.2</v>
      </c>
      <c r="AB238">
        <v>505</v>
      </c>
      <c r="AC238">
        <v>2.2217497608164161E-2</v>
      </c>
      <c r="AD238">
        <v>5.0332778702163017E-2</v>
      </c>
      <c r="AE238">
        <v>0.13076199435559732</v>
      </c>
      <c r="AF238">
        <v>5.0332778702163017E-2</v>
      </c>
      <c r="AG238">
        <v>0.30227518959913335</v>
      </c>
      <c r="AH238">
        <v>5.0332778702163017E-2</v>
      </c>
      <c r="AI238">
        <v>5.0332778702162999</v>
      </c>
      <c r="AJ238">
        <v>67.906408241662206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0.09</v>
      </c>
      <c r="AM238" t="s">
        <v>2950</v>
      </c>
      <c r="AN238">
        <v>26.31</v>
      </c>
      <c r="AO238" t="s">
        <v>2950</v>
      </c>
      <c r="AP238">
        <v>9.2764505703566993E-2</v>
      </c>
      <c r="AQ238">
        <f>(Table2[[#This Row],[Sharpe Ratio]]-AVERAGE(Table2[Sharpe Ratio]))/_xlfn.STDEV.P(Table2[Sharpe Ratio])</f>
        <v>0.41498381730458339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3.1493719511150404</v>
      </c>
      <c r="AS238">
        <f>_xlfn.RANK.AVG(Table2[[#This Row],[1Y Return vs Nifty Z-Score]],Table2[1Y Return vs Nifty Z-Score])</f>
        <v>308</v>
      </c>
      <c r="AT238">
        <f>_xlfn.RANK.AVG(Table2[[#This Row],[6M Return vs Nifty Z-Score]],Table2[6M Return vs Nifty Z-Score])</f>
        <v>248</v>
      </c>
      <c r="AU238">
        <f>_xlfn.RANK.AVG(Table2[[#This Row],[Sharpe Ratio Z-Score]],Table2[Sharpe Ratio Z-Score])</f>
        <v>249</v>
      </c>
      <c r="AV238">
        <f>(Table2[[#This Row],[Rank 1Y]]+Table2[[#This Row],[Rank 6M]]+Table2[[#This Row],[Rank Sharpe]])/3</f>
        <v>268.33333333333331</v>
      </c>
    </row>
    <row r="239" spans="1:48" x14ac:dyDescent="0.3">
      <c r="A239" t="s">
        <v>1819</v>
      </c>
      <c r="B239" t="s">
        <v>1820</v>
      </c>
      <c r="C239" t="s">
        <v>2910</v>
      </c>
      <c r="D239" t="s">
        <v>238</v>
      </c>
      <c r="E239">
        <v>3386.9602570000002</v>
      </c>
      <c r="F239">
        <v>335.15</v>
      </c>
      <c r="G239">
        <v>61.928213564562</v>
      </c>
      <c r="H239">
        <f>(Table2[[#This Row],[1Y Return vs Nifty]]-AVERAGE(Table2[1Y Return vs Nifty]))/_xlfn.STDEV.P(Table2[1Y Return vs Nifty])</f>
        <v>0.19228277001652491</v>
      </c>
      <c r="I239">
        <v>-2.40916372281619</v>
      </c>
      <c r="J239">
        <f>(Table2[[#This Row],[1M Return vs Nifty]]-AVERAGE(Table2[1M Return vs Nifty]))/_xlfn.STDEV.P(Table2[1M Return vs Nifty])</f>
        <v>-0.50361700336184279</v>
      </c>
      <c r="K239">
        <v>7.5057900310351702</v>
      </c>
      <c r="L239">
        <f>(Table2[[#This Row],[6M Return vs Nifty]]-AVERAGE(Table2[6M Return vs Nifty]))/_xlfn.STDEV.P(Table2[6M Return vs Nifty])</f>
        <v>-0.22875139755611193</v>
      </c>
      <c r="M239">
        <v>3.97644057100301</v>
      </c>
      <c r="N239">
        <f>(Table2[[#This Row],[1W Return vs Nifty]]-AVERAGE(Table2[1W Return vs Nifty]))/_xlfn.STDEV.P(Table2[1W Return vs Nifty])</f>
        <v>0.4624340132699461</v>
      </c>
      <c r="O239">
        <v>324.06</v>
      </c>
      <c r="P239">
        <v>319.08238690177899</v>
      </c>
      <c r="Q239">
        <v>293.833455970329</v>
      </c>
      <c r="R239">
        <v>78.129479794848194</v>
      </c>
      <c r="S239">
        <v>3.4222057643646053E-2</v>
      </c>
      <c r="T239">
        <v>5.0355687928230752E-2</v>
      </c>
      <c r="U239">
        <v>0.14061211611601876</v>
      </c>
      <c r="V239">
        <v>0.97975158750975599</v>
      </c>
      <c r="W239">
        <v>332.25</v>
      </c>
      <c r="X239">
        <v>341.9</v>
      </c>
      <c r="Y239">
        <v>329.25</v>
      </c>
      <c r="Z239">
        <v>345.5</v>
      </c>
      <c r="AA239">
        <v>277.8</v>
      </c>
      <c r="AB239">
        <v>345.5</v>
      </c>
      <c r="AC239">
        <v>8.728367193378439E-3</v>
      </c>
      <c r="AD239">
        <v>2.0140235715351285E-2</v>
      </c>
      <c r="AE239">
        <v>1.7919514047076701E-2</v>
      </c>
      <c r="AF239">
        <v>3.0881694763538858E-2</v>
      </c>
      <c r="AG239">
        <v>0.20644348452123817</v>
      </c>
      <c r="AH239">
        <v>3.0881694763538858E-2</v>
      </c>
      <c r="AI239">
        <v>19.812024466656698</v>
      </c>
      <c r="AJ239">
        <v>89.189952018063707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-0.03</v>
      </c>
      <c r="AM239" t="s">
        <v>2949</v>
      </c>
      <c r="AN239">
        <v>12.69</v>
      </c>
      <c r="AO239" t="s">
        <v>2950</v>
      </c>
      <c r="AP239">
        <v>0.10945019620192201</v>
      </c>
      <c r="AQ239">
        <f>(Table2[[#This Row],[Sharpe Ratio]]-AVERAGE(Table2[Sharpe Ratio]))/_xlfn.STDEV.P(Table2[Sharpe Ratio])</f>
        <v>0.60219602370690217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0.52454440607541852</v>
      </c>
      <c r="AS239">
        <f>_xlfn.RANK.AVG(Table2[[#This Row],[1Y Return vs Nifty Z-Score]],Table2[1Y Return vs Nifty Z-Score])</f>
        <v>223</v>
      </c>
      <c r="AT239">
        <f>_xlfn.RANK.AVG(Table2[[#This Row],[6M Return vs Nifty Z-Score]],Table2[6M Return vs Nifty Z-Score])</f>
        <v>379</v>
      </c>
      <c r="AU239">
        <f>_xlfn.RANK.AVG(Table2[[#This Row],[Sharpe Ratio Z-Score]],Table2[Sharpe Ratio Z-Score])</f>
        <v>206</v>
      </c>
      <c r="AV239">
        <f>(Table2[[#This Row],[Rank 1Y]]+Table2[[#This Row],[Rank 6M]]+Table2[[#This Row],[Rank Sharpe]])/3</f>
        <v>269.33333333333331</v>
      </c>
    </row>
    <row r="240" spans="1:48" x14ac:dyDescent="0.3">
      <c r="A240" t="s">
        <v>695</v>
      </c>
      <c r="B240" t="s">
        <v>696</v>
      </c>
      <c r="C240" t="s">
        <v>2914</v>
      </c>
      <c r="D240" t="s">
        <v>211</v>
      </c>
      <c r="E240">
        <v>21155.603801540001</v>
      </c>
      <c r="F240">
        <v>3902.75</v>
      </c>
      <c r="G240">
        <v>119.559975690972</v>
      </c>
      <c r="H240">
        <f>(Table2[[#This Row],[1Y Return vs Nifty]]-AVERAGE(Table2[1Y Return vs Nifty]))/_xlfn.STDEV.P(Table2[1Y Return vs Nifty])</f>
        <v>0.88124315028626898</v>
      </c>
      <c r="I240">
        <v>7.6350154294310997</v>
      </c>
      <c r="J240">
        <f>(Table2[[#This Row],[1M Return vs Nifty]]-AVERAGE(Table2[1M Return vs Nifty]))/_xlfn.STDEV.P(Table2[1M Return vs Nifty])</f>
        <v>0.36708586369917512</v>
      </c>
      <c r="K240">
        <v>31.988659200332101</v>
      </c>
      <c r="L240">
        <f>(Table2[[#This Row],[6M Return vs Nifty]]-AVERAGE(Table2[6M Return vs Nifty]))/_xlfn.STDEV.P(Table2[6M Return vs Nifty])</f>
        <v>0.51953017080989616</v>
      </c>
      <c r="M240">
        <v>0.79827988537342498</v>
      </c>
      <c r="N240">
        <f>(Table2[[#This Row],[1W Return vs Nifty]]-AVERAGE(Table2[1W Return vs Nifty]))/_xlfn.STDEV.P(Table2[1W Return vs Nifty])</f>
        <v>-0.13912680697142074</v>
      </c>
      <c r="O240">
        <v>3497.75</v>
      </c>
      <c r="P240">
        <v>3176.9045543269399</v>
      </c>
      <c r="Q240">
        <v>2612.09689995595</v>
      </c>
      <c r="R240">
        <v>72.224458357402597</v>
      </c>
      <c r="S240">
        <v>0.11578872132084905</v>
      </c>
      <c r="T240">
        <v>0.22847568545440233</v>
      </c>
      <c r="U240">
        <v>0.49410613368356104</v>
      </c>
      <c r="V240">
        <v>1.4630341752790099</v>
      </c>
      <c r="W240">
        <v>3798.7</v>
      </c>
      <c r="X240">
        <v>3913.7</v>
      </c>
      <c r="Y240">
        <v>3746.05</v>
      </c>
      <c r="Z240">
        <v>4030</v>
      </c>
      <c r="AA240">
        <v>2814</v>
      </c>
      <c r="AB240">
        <v>4030</v>
      </c>
      <c r="AC240">
        <v>2.739094953536747E-2</v>
      </c>
      <c r="AD240">
        <v>2.8057139196719927E-3</v>
      </c>
      <c r="AE240">
        <v>4.1830728367213466E-2</v>
      </c>
      <c r="AF240">
        <v>3.2605214271987704E-2</v>
      </c>
      <c r="AG240">
        <v>0.38690476190476186</v>
      </c>
      <c r="AH240">
        <v>3.2605214271987704E-2</v>
      </c>
      <c r="AI240">
        <v>3.2605214271987699</v>
      </c>
      <c r="AJ240">
        <v>167.11039627677701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0.28999999999999998</v>
      </c>
      <c r="AM240" t="s">
        <v>2950</v>
      </c>
      <c r="AN240">
        <v>37.58</v>
      </c>
      <c r="AO240" t="s">
        <v>2950</v>
      </c>
      <c r="AP240">
        <v>0</v>
      </c>
      <c r="AQ240">
        <f>(Table2[[#This Row],[Sharpe Ratio]]-AVERAGE(Table2[Sharpe Ratio]))/_xlfn.STDEV.P(Table2[Sharpe Ratio])</f>
        <v>-0.62582703737939727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1.0029053404445223</v>
      </c>
      <c r="AS240">
        <f>_xlfn.RANK.AVG(Table2[[#This Row],[1Y Return vs Nifty Z-Score]],Table2[1Y Return vs Nifty Z-Score])</f>
        <v>103</v>
      </c>
      <c r="AT240">
        <f>_xlfn.RANK.AVG(Table2[[#This Row],[6M Return vs Nifty Z-Score]],Table2[6M Return vs Nifty Z-Score])</f>
        <v>189</v>
      </c>
      <c r="AU240">
        <f>_xlfn.RANK.AVG(Table2[[#This Row],[Sharpe Ratio Z-Score]],Table2[Sharpe Ratio Z-Score])</f>
        <v>520</v>
      </c>
      <c r="AV240">
        <f>(Table2[[#This Row],[Rank 1Y]]+Table2[[#This Row],[Rank 6M]]+Table2[[#This Row],[Rank Sharpe]])/3</f>
        <v>270.66666666666669</v>
      </c>
    </row>
    <row r="241" spans="1:48" x14ac:dyDescent="0.3">
      <c r="A241" t="s">
        <v>842</v>
      </c>
      <c r="B241" t="s">
        <v>843</v>
      </c>
      <c r="C241" t="s">
        <v>2920</v>
      </c>
      <c r="D241" t="s">
        <v>445</v>
      </c>
      <c r="E241">
        <v>16264.479996714999</v>
      </c>
      <c r="F241">
        <v>517.1</v>
      </c>
      <c r="G241">
        <v>60.678311619505997</v>
      </c>
      <c r="H241">
        <f>(Table2[[#This Row],[1Y Return vs Nifty]]-AVERAGE(Table2[1Y Return vs Nifty]))/_xlfn.STDEV.P(Table2[1Y Return vs Nifty])</f>
        <v>0.17734078511804374</v>
      </c>
      <c r="I241">
        <v>36.148649492071598</v>
      </c>
      <c r="J241">
        <f>(Table2[[#This Row],[1M Return vs Nifty]]-AVERAGE(Table2[1M Return vs Nifty]))/_xlfn.STDEV.P(Table2[1M Return vs Nifty])</f>
        <v>2.8388560852722344</v>
      </c>
      <c r="K241">
        <v>39.338647636798299</v>
      </c>
      <c r="L241">
        <f>(Table2[[#This Row],[6M Return vs Nifty]]-AVERAGE(Table2[6M Return vs Nifty]))/_xlfn.STDEV.P(Table2[6M Return vs Nifty])</f>
        <v>0.74417136121449645</v>
      </c>
      <c r="M241">
        <v>27.547009323438701</v>
      </c>
      <c r="N241">
        <f>(Table2[[#This Row],[1W Return vs Nifty]]-AVERAGE(Table2[1W Return vs Nifty]))/_xlfn.STDEV.P(Table2[1W Return vs Nifty])</f>
        <v>4.9238606291057332</v>
      </c>
      <c r="O241">
        <v>438.66</v>
      </c>
      <c r="P241">
        <v>411.02593443710202</v>
      </c>
      <c r="Q241">
        <v>361.96872833804099</v>
      </c>
      <c r="R241">
        <v>58.546493875000301</v>
      </c>
      <c r="S241">
        <v>0.17881730725390965</v>
      </c>
      <c r="T241">
        <v>0.25807146624011912</v>
      </c>
      <c r="U241">
        <v>0.4285764474026128</v>
      </c>
      <c r="V241">
        <v>3.33222249993283</v>
      </c>
      <c r="W241">
        <v>515.1</v>
      </c>
      <c r="X241">
        <v>574.35</v>
      </c>
      <c r="Y241">
        <v>422.5</v>
      </c>
      <c r="Z241">
        <v>574.35</v>
      </c>
      <c r="AA241">
        <v>333.4</v>
      </c>
      <c r="AB241">
        <v>574.35</v>
      </c>
      <c r="AC241">
        <v>3.882741215297969E-3</v>
      </c>
      <c r="AD241">
        <v>0.11071359504931344</v>
      </c>
      <c r="AE241">
        <v>0.22390532544378705</v>
      </c>
      <c r="AF241">
        <v>0.11071359504931344</v>
      </c>
      <c r="AG241">
        <v>0.55098980203959225</v>
      </c>
      <c r="AH241">
        <v>0.11071359504931344</v>
      </c>
      <c r="AI241">
        <v>11.0713595049313</v>
      </c>
      <c r="AJ241">
        <v>106.798640271945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0.35</v>
      </c>
      <c r="AM241" t="s">
        <v>2950</v>
      </c>
      <c r="AN241">
        <v>46.92</v>
      </c>
      <c r="AO241" t="s">
        <v>2950</v>
      </c>
      <c r="AP241">
        <v>2.0572008019802E-2</v>
      </c>
      <c r="AQ241">
        <f>(Table2[[#This Row],[Sharpe Ratio]]-AVERAGE(Table2[Sharpe Ratio]))/_xlfn.STDEV.P(Table2[Sharpe Ratio])</f>
        <v>-0.39501063742921128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8.2892182232812956</v>
      </c>
      <c r="AS241">
        <f>_xlfn.RANK.AVG(Table2[[#This Row],[1Y Return vs Nifty Z-Score]],Table2[1Y Return vs Nifty Z-Score])</f>
        <v>229</v>
      </c>
      <c r="AT241">
        <f>_xlfn.RANK.AVG(Table2[[#This Row],[6M Return vs Nifty Z-Score]],Table2[6M Return vs Nifty Z-Score])</f>
        <v>140</v>
      </c>
      <c r="AU241">
        <f>_xlfn.RANK.AVG(Table2[[#This Row],[Sharpe Ratio Z-Score]],Table2[Sharpe Ratio Z-Score])</f>
        <v>444</v>
      </c>
      <c r="AV241">
        <f>(Table2[[#This Row],[Rank 1Y]]+Table2[[#This Row],[Rank 6M]]+Table2[[#This Row],[Rank Sharpe]])/3</f>
        <v>271</v>
      </c>
    </row>
    <row r="242" spans="1:48" hidden="1" x14ac:dyDescent="0.3">
      <c r="A242" t="s">
        <v>955</v>
      </c>
      <c r="B242" t="s">
        <v>956</v>
      </c>
      <c r="C242" t="s">
        <v>2911</v>
      </c>
      <c r="D242" t="s">
        <v>78</v>
      </c>
      <c r="E242">
        <v>13022.1</v>
      </c>
      <c r="F242">
        <v>399.2</v>
      </c>
      <c r="G242">
        <v>108.957911939449</v>
      </c>
      <c r="H242">
        <f>(Table2[[#This Row],[1Y Return vs Nifty]]-AVERAGE(Table2[1Y Return vs Nifty]))/_xlfn.STDEV.P(Table2[1Y Return vs Nifty])</f>
        <v>0.75450050691763826</v>
      </c>
      <c r="I242">
        <v>-11.081395176654899</v>
      </c>
      <c r="J242">
        <f>(Table2[[#This Row],[1M Return vs Nifty]]-AVERAGE(Table2[1M Return vs Nifty]))/_xlfn.STDEV.P(Table2[1M Return vs Nifty])</f>
        <v>-1.2553894156435028</v>
      </c>
      <c r="K242">
        <v>-11.865194902672901</v>
      </c>
      <c r="L242">
        <f>(Table2[[#This Row],[6M Return vs Nifty]]-AVERAGE(Table2[6M Return vs Nifty]))/_xlfn.STDEV.P(Table2[6M Return vs Nifty])</f>
        <v>-0.82079601809294733</v>
      </c>
      <c r="M242">
        <v>4.1504845114890099</v>
      </c>
      <c r="N242">
        <f>(Table2[[#This Row],[1W Return vs Nifty]]-AVERAGE(Table2[1W Return vs Nifty]))/_xlfn.STDEV.P(Table2[1W Return vs Nifty])</f>
        <v>0.49537697177742551</v>
      </c>
      <c r="O242">
        <v>394.48</v>
      </c>
      <c r="P242">
        <v>397.02278021189102</v>
      </c>
      <c r="Q242">
        <v>365.66758110876998</v>
      </c>
      <c r="R242">
        <v>44.550051284673501</v>
      </c>
      <c r="S242">
        <v>1.1965118637193184E-2</v>
      </c>
      <c r="T242">
        <v>5.4838661573701764E-3</v>
      </c>
      <c r="U242">
        <v>9.1701918965727547E-2</v>
      </c>
      <c r="V242">
        <v>0.62571600264420202</v>
      </c>
      <c r="W242">
        <v>398.05</v>
      </c>
      <c r="X242">
        <v>408.9</v>
      </c>
      <c r="Y242">
        <v>394.25</v>
      </c>
      <c r="Z242">
        <v>414.3</v>
      </c>
      <c r="AA242">
        <v>324.7</v>
      </c>
      <c r="AB242">
        <v>414.3</v>
      </c>
      <c r="AC242">
        <v>2.8890842858937393E-3</v>
      </c>
      <c r="AD242">
        <v>2.429859719438876E-2</v>
      </c>
      <c r="AE242">
        <v>1.2555485098287855E-2</v>
      </c>
      <c r="AF242">
        <v>3.7825651302605179E-2</v>
      </c>
      <c r="AG242">
        <v>0.22944256236526028</v>
      </c>
      <c r="AH242">
        <v>3.7825651302605179E-2</v>
      </c>
      <c r="AI242">
        <v>26.753507014027999</v>
      </c>
      <c r="AJ242">
        <v>144.0097799511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-0.09</v>
      </c>
      <c r="AM242" t="s">
        <v>2949</v>
      </c>
      <c r="AN242">
        <v>14.66</v>
      </c>
      <c r="AO242" t="s">
        <v>2950</v>
      </c>
      <c r="AP242">
        <v>0.146855558400831</v>
      </c>
      <c r="AQ242">
        <f>(Table2[[#This Row],[Sharpe Ratio]]-AVERAGE(Table2[Sharpe Ratio]))/_xlfn.STDEV.P(Table2[Sharpe Ratio])</f>
        <v>1.0218814055750374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114</v>
      </c>
      <c r="AT242">
        <f>_xlfn.RANK.AVG(Table2[[#This Row],[6M Return vs Nifty Z-Score]],Table2[6M Return vs Nifty Z-Score])</f>
        <v>578</v>
      </c>
      <c r="AU242">
        <f>_xlfn.RANK.AVG(Table2[[#This Row],[Sharpe Ratio Z-Score]],Table2[Sharpe Ratio Z-Score])</f>
        <v>121</v>
      </c>
      <c r="AV242">
        <f>(Table2[[#This Row],[Rank 1Y]]+Table2[[#This Row],[Rank 6M]]+Table2[[#This Row],[Rank Sharpe]])/3</f>
        <v>271</v>
      </c>
    </row>
    <row r="243" spans="1:48" x14ac:dyDescent="0.3">
      <c r="A243" t="s">
        <v>1638</v>
      </c>
      <c r="B243" t="s">
        <v>1639</v>
      </c>
      <c r="C243" t="s">
        <v>2908</v>
      </c>
      <c r="D243" t="s">
        <v>280</v>
      </c>
      <c r="E243">
        <v>4447.2528954749996</v>
      </c>
      <c r="F243">
        <v>263.45</v>
      </c>
      <c r="G243">
        <v>53.558371065606103</v>
      </c>
      <c r="H243">
        <f>(Table2[[#This Row],[1Y Return vs Nifty]]-AVERAGE(Table2[1Y Return vs Nifty]))/_xlfn.STDEV.P(Table2[1Y Return vs Nifty])</f>
        <v>9.2225272933054631E-2</v>
      </c>
      <c r="I243">
        <v>7.8013262637924896</v>
      </c>
      <c r="J243">
        <f>(Table2[[#This Row],[1M Return vs Nifty]]-AVERAGE(Table2[1M Return vs Nifty]))/_xlfn.STDEV.P(Table2[1M Return vs Nifty])</f>
        <v>0.38150290247425245</v>
      </c>
      <c r="K243">
        <v>-0.29086958990227502</v>
      </c>
      <c r="L243">
        <f>(Table2[[#This Row],[6M Return vs Nifty]]-AVERAGE(Table2[6M Return vs Nifty]))/_xlfn.STDEV.P(Table2[6M Return vs Nifty])</f>
        <v>-0.46704441169709032</v>
      </c>
      <c r="M243">
        <v>-0.65495330277571795</v>
      </c>
      <c r="N243">
        <f>(Table2[[#This Row],[1W Return vs Nifty]]-AVERAGE(Table2[1W Return vs Nifty]))/_xlfn.STDEV.P(Table2[1W Return vs Nifty])</f>
        <v>-0.41419412896612251</v>
      </c>
      <c r="O243">
        <v>257.10000000000002</v>
      </c>
      <c r="P243">
        <v>243.06112957701001</v>
      </c>
      <c r="Q243">
        <v>220.99807599947101</v>
      </c>
      <c r="R243">
        <v>49.236344478308403</v>
      </c>
      <c r="S243">
        <v>2.4698560871256214E-2</v>
      </c>
      <c r="T243">
        <v>8.3883714596702186E-2</v>
      </c>
      <c r="U243">
        <v>0.19209182617784681</v>
      </c>
      <c r="V243">
        <v>1.43806952951623</v>
      </c>
      <c r="W243">
        <v>262.12</v>
      </c>
      <c r="X243">
        <v>275</v>
      </c>
      <c r="Y243">
        <v>262.12</v>
      </c>
      <c r="Z243">
        <v>283.7</v>
      </c>
      <c r="AA243">
        <v>202.05</v>
      </c>
      <c r="AB243">
        <v>288.89999999999998</v>
      </c>
      <c r="AC243">
        <v>5.074011902945097E-3</v>
      </c>
      <c r="AD243">
        <v>4.3841336116910323E-2</v>
      </c>
      <c r="AE243">
        <v>5.074011902945097E-3</v>
      </c>
      <c r="AF243">
        <v>7.6864680204972391E-2</v>
      </c>
      <c r="AG243">
        <v>0.30388517693640171</v>
      </c>
      <c r="AH243">
        <v>9.6602770924274051E-2</v>
      </c>
      <c r="AI243">
        <v>10.6092237616245</v>
      </c>
      <c r="AJ243">
        <v>88.044254104211205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0.12</v>
      </c>
      <c r="AM243" t="s">
        <v>2950</v>
      </c>
      <c r="AN243">
        <v>19.91</v>
      </c>
      <c r="AO243" t="s">
        <v>2950</v>
      </c>
      <c r="AP243">
        <v>0.160015698052107</v>
      </c>
      <c r="AQ243">
        <f>(Table2[[#This Row],[Sharpe Ratio]]-AVERAGE(Table2[Sharpe Ratio]))/_xlfn.STDEV.P(Table2[Sharpe Ratio])</f>
        <v>1.1695371936840708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0.76202682842816516</v>
      </c>
      <c r="AS243">
        <f>_xlfn.RANK.AVG(Table2[[#This Row],[1Y Return vs Nifty Z-Score]],Table2[1Y Return vs Nifty Z-Score])</f>
        <v>254</v>
      </c>
      <c r="AT243">
        <f>_xlfn.RANK.AVG(Table2[[#This Row],[6M Return vs Nifty Z-Score]],Table2[6M Return vs Nifty Z-Score])</f>
        <v>461</v>
      </c>
      <c r="AU243">
        <f>_xlfn.RANK.AVG(Table2[[#This Row],[Sharpe Ratio Z-Score]],Table2[Sharpe Ratio Z-Score])</f>
        <v>99</v>
      </c>
      <c r="AV243">
        <f>(Table2[[#This Row],[Rank 1Y]]+Table2[[#This Row],[Rank 6M]]+Table2[[#This Row],[Rank Sharpe]])/3</f>
        <v>271.33333333333331</v>
      </c>
    </row>
    <row r="244" spans="1:48" x14ac:dyDescent="0.3">
      <c r="A244" t="s">
        <v>1223</v>
      </c>
      <c r="B244" t="s">
        <v>1224</v>
      </c>
      <c r="C244" t="s">
        <v>2904</v>
      </c>
      <c r="D244" t="s">
        <v>78</v>
      </c>
      <c r="E244">
        <v>8408.8031075100007</v>
      </c>
      <c r="F244">
        <v>581.1</v>
      </c>
      <c r="G244">
        <v>150.82825781084401</v>
      </c>
      <c r="H244">
        <f>(Table2[[#This Row],[1Y Return vs Nifty]]-AVERAGE(Table2[1Y Return vs Nifty]))/_xlfn.STDEV.P(Table2[1Y Return vs Nifty])</f>
        <v>1.2550406318284253</v>
      </c>
      <c r="I244">
        <v>8.3166339077551292</v>
      </c>
      <c r="J244">
        <f>(Table2[[#This Row],[1M Return vs Nifty]]-AVERAGE(Table2[1M Return vs Nifty]))/_xlfn.STDEV.P(Table2[1M Return vs Nifty])</f>
        <v>0.42617353570527566</v>
      </c>
      <c r="K244">
        <v>24.556687001222901</v>
      </c>
      <c r="L244">
        <f>(Table2[[#This Row],[6M Return vs Nifty]]-AVERAGE(Table2[6M Return vs Nifty]))/_xlfn.STDEV.P(Table2[6M Return vs Nifty])</f>
        <v>0.29238327169661299</v>
      </c>
      <c r="M244">
        <v>7.3731157790789199</v>
      </c>
      <c r="N244">
        <f>(Table2[[#This Row],[1W Return vs Nifty]]-AVERAGE(Table2[1W Return vs Nifty]))/_xlfn.STDEV.P(Table2[1W Return vs Nifty])</f>
        <v>1.1053551637022396</v>
      </c>
      <c r="O244">
        <v>548.33000000000004</v>
      </c>
      <c r="P244">
        <v>515.35957439374602</v>
      </c>
      <c r="Q244">
        <v>411.39365213864102</v>
      </c>
      <c r="R244">
        <v>67.163027185408495</v>
      </c>
      <c r="S244">
        <v>5.9763281235752252E-2</v>
      </c>
      <c r="T244">
        <v>0.12756224755034218</v>
      </c>
      <c r="U244">
        <v>0.41251571816710331</v>
      </c>
      <c r="V244">
        <v>1.5535575120380101</v>
      </c>
      <c r="W244">
        <v>579</v>
      </c>
      <c r="X244">
        <v>615.95000000000005</v>
      </c>
      <c r="Y244">
        <v>535</v>
      </c>
      <c r="Z244">
        <v>634.79999999999995</v>
      </c>
      <c r="AA244">
        <v>481</v>
      </c>
      <c r="AB244">
        <v>634.79999999999995</v>
      </c>
      <c r="AC244">
        <v>3.6269430051814044E-3</v>
      </c>
      <c r="AD244">
        <v>5.9972466012734538E-2</v>
      </c>
      <c r="AE244">
        <v>8.6168224299065566E-2</v>
      </c>
      <c r="AF244">
        <v>9.2410944759937941E-2</v>
      </c>
      <c r="AG244">
        <v>0.2081081081081082</v>
      </c>
      <c r="AH244">
        <v>9.2410944759937941E-2</v>
      </c>
      <c r="AI244">
        <v>9.2410944759937905</v>
      </c>
      <c r="AJ244">
        <v>195.96366877467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0.35</v>
      </c>
      <c r="AM244" t="s">
        <v>2950</v>
      </c>
      <c r="AN244">
        <v>14.86</v>
      </c>
      <c r="AO244" t="s">
        <v>2950</v>
      </c>
      <c r="AP244">
        <v>0</v>
      </c>
      <c r="AQ244">
        <f>(Table2[[#This Row],[Sharpe Ratio]]-AVERAGE(Table2[Sharpe Ratio]))/_xlfn.STDEV.P(Table2[Sharpe Ratio])</f>
        <v>-0.62582703737939727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2.4531255655531563</v>
      </c>
      <c r="AS244">
        <f>_xlfn.RANK.AVG(Table2[[#This Row],[1Y Return vs Nifty Z-Score]],Table2[1Y Return vs Nifty Z-Score])</f>
        <v>64</v>
      </c>
      <c r="AT244">
        <f>_xlfn.RANK.AVG(Table2[[#This Row],[6M Return vs Nifty Z-Score]],Table2[6M Return vs Nifty Z-Score])</f>
        <v>236</v>
      </c>
      <c r="AU244">
        <f>_xlfn.RANK.AVG(Table2[[#This Row],[Sharpe Ratio Z-Score]],Table2[Sharpe Ratio Z-Score])</f>
        <v>520</v>
      </c>
      <c r="AV244">
        <f>(Table2[[#This Row],[Rank 1Y]]+Table2[[#This Row],[Rank 6M]]+Table2[[#This Row],[Rank Sharpe]])/3</f>
        <v>273.33333333333331</v>
      </c>
    </row>
    <row r="245" spans="1:48" x14ac:dyDescent="0.3">
      <c r="A245" t="s">
        <v>1488</v>
      </c>
      <c r="B245" t="s">
        <v>1489</v>
      </c>
      <c r="C245" t="s">
        <v>2917</v>
      </c>
      <c r="D245" t="s">
        <v>95</v>
      </c>
      <c r="E245">
        <v>5755.1073448699999</v>
      </c>
      <c r="F245">
        <v>2783.7</v>
      </c>
      <c r="G245">
        <v>85.715586043944796</v>
      </c>
      <c r="H245">
        <f>(Table2[[#This Row],[1Y Return vs Nifty]]-AVERAGE(Table2[1Y Return vs Nifty]))/_xlfn.STDEV.P(Table2[1Y Return vs Nifty])</f>
        <v>0.47664952515871228</v>
      </c>
      <c r="I245">
        <v>2.0926849632862998</v>
      </c>
      <c r="J245">
        <f>(Table2[[#This Row],[1M Return vs Nifty]]-AVERAGE(Table2[1M Return vs Nifty]))/_xlfn.STDEV.P(Table2[1M Return vs Nifty])</f>
        <v>-0.11336385289037772</v>
      </c>
      <c r="K245">
        <v>37.270034587436399</v>
      </c>
      <c r="L245">
        <f>(Table2[[#This Row],[6M Return vs Nifty]]-AVERAGE(Table2[6M Return vs Nifty]))/_xlfn.STDEV.P(Table2[6M Return vs Nifty])</f>
        <v>0.68094735727054356</v>
      </c>
      <c r="M245">
        <v>3.1941194319326698</v>
      </c>
      <c r="N245">
        <f>(Table2[[#This Row],[1W Return vs Nifty]]-AVERAGE(Table2[1W Return vs Nifty]))/_xlfn.STDEV.P(Table2[1W Return vs Nifty])</f>
        <v>0.3143566211357951</v>
      </c>
      <c r="O245">
        <v>2531.0100000000002</v>
      </c>
      <c r="P245">
        <v>2473.1807252225199</v>
      </c>
      <c r="Q245">
        <v>2195.0815527858099</v>
      </c>
      <c r="R245">
        <v>47.080410981941696</v>
      </c>
      <c r="S245">
        <v>9.983761423305304E-2</v>
      </c>
      <c r="T245">
        <v>0.1255546234897742</v>
      </c>
      <c r="U245">
        <v>0.26815333875279745</v>
      </c>
      <c r="V245">
        <v>1.07121222040177</v>
      </c>
      <c r="W245">
        <v>2615</v>
      </c>
      <c r="X245">
        <v>2799.65</v>
      </c>
      <c r="Y245">
        <v>2513</v>
      </c>
      <c r="Z245">
        <v>2799.65</v>
      </c>
      <c r="AA245">
        <v>2197.25</v>
      </c>
      <c r="AB245">
        <v>2799.65</v>
      </c>
      <c r="AC245">
        <v>6.451242829827919E-2</v>
      </c>
      <c r="AD245">
        <v>5.7297841002983407E-3</v>
      </c>
      <c r="AE245">
        <v>0.10771985674492623</v>
      </c>
      <c r="AF245">
        <v>5.7297841002983407E-3</v>
      </c>
      <c r="AG245">
        <v>0.2669018090795312</v>
      </c>
      <c r="AH245">
        <v>5.7297841002983407E-3</v>
      </c>
      <c r="AI245">
        <v>9.3508639580414492</v>
      </c>
      <c r="AJ245">
        <v>117.97893582866701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-0.01</v>
      </c>
      <c r="AM245" t="s">
        <v>2949</v>
      </c>
      <c r="AN245">
        <v>20.74</v>
      </c>
      <c r="AO245" t="s">
        <v>2950</v>
      </c>
      <c r="AP245">
        <v>0</v>
      </c>
      <c r="AQ245">
        <f>(Table2[[#This Row],[Sharpe Ratio]]-AVERAGE(Table2[Sharpe Ratio]))/_xlfn.STDEV.P(Table2[Sharpe Ratio])</f>
        <v>-0.62582703737939727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0.73276261329527603</v>
      </c>
      <c r="AS245">
        <f>_xlfn.RANK.AVG(Table2[[#This Row],[1Y Return vs Nifty Z-Score]],Table2[1Y Return vs Nifty Z-Score])</f>
        <v>152</v>
      </c>
      <c r="AT245">
        <f>_xlfn.RANK.AVG(Table2[[#This Row],[6M Return vs Nifty Z-Score]],Table2[6M Return vs Nifty Z-Score])</f>
        <v>149</v>
      </c>
      <c r="AU245">
        <f>_xlfn.RANK.AVG(Table2[[#This Row],[Sharpe Ratio Z-Score]],Table2[Sharpe Ratio Z-Score])</f>
        <v>520</v>
      </c>
      <c r="AV245">
        <f>(Table2[[#This Row],[Rank 1Y]]+Table2[[#This Row],[Rank 6M]]+Table2[[#This Row],[Rank Sharpe]])/3</f>
        <v>273.66666666666669</v>
      </c>
    </row>
    <row r="246" spans="1:48" x14ac:dyDescent="0.3">
      <c r="A246" t="s">
        <v>1261</v>
      </c>
      <c r="B246" t="s">
        <v>1262</v>
      </c>
      <c r="C246" t="s">
        <v>2913</v>
      </c>
      <c r="D246" t="s">
        <v>65</v>
      </c>
      <c r="E246">
        <v>7889.9893983299999</v>
      </c>
      <c r="F246">
        <v>945.4</v>
      </c>
      <c r="G246">
        <v>103.976991695227</v>
      </c>
      <c r="H246">
        <f>(Table2[[#This Row],[1Y Return vs Nifty]]-AVERAGE(Table2[1Y Return vs Nifty]))/_xlfn.STDEV.P(Table2[1Y Return vs Nifty])</f>
        <v>0.69495596795272796</v>
      </c>
      <c r="I246">
        <v>4.8421830046798497</v>
      </c>
      <c r="J246">
        <f>(Table2[[#This Row],[1M Return vs Nifty]]-AVERAGE(Table2[1M Return vs Nifty]))/_xlfn.STDEV.P(Table2[1M Return vs Nifty])</f>
        <v>0.12498273485287094</v>
      </c>
      <c r="K246">
        <v>46.254627480956103</v>
      </c>
      <c r="L246">
        <f>(Table2[[#This Row],[6M Return vs Nifty]]-AVERAGE(Table2[6M Return vs Nifty]))/_xlfn.STDEV.P(Table2[6M Return vs Nifty])</f>
        <v>0.95554774070616177</v>
      </c>
      <c r="M246">
        <v>0.54422838566170795</v>
      </c>
      <c r="N246">
        <f>(Table2[[#This Row],[1W Return vs Nifty]]-AVERAGE(Table2[1W Return vs Nifty]))/_xlfn.STDEV.P(Table2[1W Return vs Nifty])</f>
        <v>-0.18721356018095997</v>
      </c>
      <c r="O246">
        <v>912.72</v>
      </c>
      <c r="P246">
        <v>873.73334160324202</v>
      </c>
      <c r="Q246">
        <v>713.90766234581997</v>
      </c>
      <c r="R246">
        <v>47.609522540578098</v>
      </c>
      <c r="S246">
        <v>3.5805066175826017E-2</v>
      </c>
      <c r="T246">
        <v>8.2023490445327862E-2</v>
      </c>
      <c r="U246">
        <v>0.32426089516047818</v>
      </c>
      <c r="V246">
        <v>1.2872285027749499</v>
      </c>
      <c r="W246">
        <v>942</v>
      </c>
      <c r="X246">
        <v>972</v>
      </c>
      <c r="Y246">
        <v>942</v>
      </c>
      <c r="Z246">
        <v>993.85</v>
      </c>
      <c r="AA246">
        <v>687.2</v>
      </c>
      <c r="AB246">
        <v>993.85</v>
      </c>
      <c r="AC246">
        <v>3.6093418259022236E-3</v>
      </c>
      <c r="AD246">
        <v>2.8136238629151711E-2</v>
      </c>
      <c r="AE246">
        <v>3.6093418259022236E-3</v>
      </c>
      <c r="AF246">
        <v>5.124814893166918E-2</v>
      </c>
      <c r="AG246">
        <v>0.3757275902211874</v>
      </c>
      <c r="AH246">
        <v>5.124814893166918E-2</v>
      </c>
      <c r="AI246">
        <v>5.12481489316691</v>
      </c>
      <c r="AJ246">
        <v>133.17301763472599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0.16</v>
      </c>
      <c r="AM246" t="s">
        <v>2950</v>
      </c>
      <c r="AN246">
        <v>12.83</v>
      </c>
      <c r="AO246" t="s">
        <v>2950</v>
      </c>
      <c r="AP246">
        <v>-2.2723506004325999E-2</v>
      </c>
      <c r="AQ246">
        <f>(Table2[[#This Row],[Sharpe Ratio]]-AVERAGE(Table2[Sharpe Ratio]))/_xlfn.STDEV.P(Table2[Sharpe Ratio])</f>
        <v>-0.88078308469944111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0.70748979863135952</v>
      </c>
      <c r="AS246">
        <f>_xlfn.RANK.AVG(Table2[[#This Row],[1Y Return vs Nifty Z-Score]],Table2[1Y Return vs Nifty Z-Score])</f>
        <v>124</v>
      </c>
      <c r="AT246">
        <f>_xlfn.RANK.AVG(Table2[[#This Row],[6M Return vs Nifty Z-Score]],Table2[6M Return vs Nifty Z-Score])</f>
        <v>105</v>
      </c>
      <c r="AU246">
        <f>_xlfn.RANK.AVG(Table2[[#This Row],[Sharpe Ratio Z-Score]],Table2[Sharpe Ratio Z-Score])</f>
        <v>593</v>
      </c>
      <c r="AV246">
        <f>(Table2[[#This Row],[Rank 1Y]]+Table2[[#This Row],[Rank 6M]]+Table2[[#This Row],[Rank Sharpe]])/3</f>
        <v>274</v>
      </c>
    </row>
    <row r="247" spans="1:48" x14ac:dyDescent="0.3">
      <c r="A247" t="s">
        <v>476</v>
      </c>
      <c r="B247" t="s">
        <v>477</v>
      </c>
      <c r="C247" t="s">
        <v>2913</v>
      </c>
      <c r="D247" t="s">
        <v>65</v>
      </c>
      <c r="E247">
        <v>41180.065774889998</v>
      </c>
      <c r="F247">
        <v>2537.6</v>
      </c>
      <c r="G247">
        <v>52.454061587652603</v>
      </c>
      <c r="H247">
        <f>(Table2[[#This Row],[1Y Return vs Nifty]]-AVERAGE(Table2[1Y Return vs Nifty]))/_xlfn.STDEV.P(Table2[1Y Return vs Nifty])</f>
        <v>7.9023776921228292E-2</v>
      </c>
      <c r="I247">
        <v>3.78242796896224</v>
      </c>
      <c r="J247">
        <f>(Table2[[#This Row],[1M Return vs Nifty]]-AVERAGE(Table2[1M Return vs Nifty]))/_xlfn.STDEV.P(Table2[1M Return vs Nifty])</f>
        <v>3.3115422054570048E-2</v>
      </c>
      <c r="K247">
        <v>35.810344577554602</v>
      </c>
      <c r="L247">
        <f>(Table2[[#This Row],[6M Return vs Nifty]]-AVERAGE(Table2[6M Return vs Nifty]))/_xlfn.STDEV.P(Table2[6M Return vs Nifty])</f>
        <v>0.63633415763410928</v>
      </c>
      <c r="M247">
        <v>-6.9536429942967599</v>
      </c>
      <c r="N247">
        <f>(Table2[[#This Row],[1W Return vs Nifty]]-AVERAGE(Table2[1W Return vs Nifty]))/_xlfn.STDEV.P(Table2[1W Return vs Nifty])</f>
        <v>-1.6064072711177568</v>
      </c>
      <c r="O247">
        <v>2509.92</v>
      </c>
      <c r="P247">
        <v>2340.4968831620799</v>
      </c>
      <c r="Q247">
        <v>1995.1626220307201</v>
      </c>
      <c r="R247">
        <v>78.660456343237499</v>
      </c>
      <c r="S247">
        <v>1.1028239943902562E-2</v>
      </c>
      <c r="T247">
        <v>8.4214218893394976E-2</v>
      </c>
      <c r="U247">
        <v>0.27187627313164842</v>
      </c>
      <c r="V247">
        <v>0.80232750707190204</v>
      </c>
      <c r="W247">
        <v>2524.1</v>
      </c>
      <c r="X247">
        <v>2599.35</v>
      </c>
      <c r="Y247">
        <v>2521.9499999999998</v>
      </c>
      <c r="Z247">
        <v>2723.85</v>
      </c>
      <c r="AA247">
        <v>2235</v>
      </c>
      <c r="AB247">
        <v>2760</v>
      </c>
      <c r="AC247">
        <v>5.3484410284854178E-3</v>
      </c>
      <c r="AD247">
        <v>2.4334016393442681E-2</v>
      </c>
      <c r="AE247">
        <v>6.2055155732667622E-3</v>
      </c>
      <c r="AF247">
        <v>7.339612232030257E-2</v>
      </c>
      <c r="AG247">
        <v>0.13539149888143176</v>
      </c>
      <c r="AH247">
        <v>8.7641866330391061E-2</v>
      </c>
      <c r="AI247">
        <v>8.7641866330391007</v>
      </c>
      <c r="AJ247">
        <v>84.251225267743607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0.26</v>
      </c>
      <c r="AM247" t="s">
        <v>2950</v>
      </c>
      <c r="AN247">
        <v>8</v>
      </c>
      <c r="AO247" t="s">
        <v>2950</v>
      </c>
      <c r="AP247">
        <v>3.4702545624756997E-2</v>
      </c>
      <c r="AQ247">
        <f>(Table2[[#This Row],[Sharpe Ratio]]-AVERAGE(Table2[Sharpe Ratio]))/_xlfn.STDEV.P(Table2[Sharpe Ratio])</f>
        <v>-0.23646705645272351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-1.0944009709605726</v>
      </c>
      <c r="AS247">
        <f>_xlfn.RANK.AVG(Table2[[#This Row],[1Y Return vs Nifty Z-Score]],Table2[1Y Return vs Nifty Z-Score])</f>
        <v>265</v>
      </c>
      <c r="AT247">
        <f>_xlfn.RANK.AVG(Table2[[#This Row],[6M Return vs Nifty Z-Score]],Table2[6M Return vs Nifty Z-Score])</f>
        <v>158</v>
      </c>
      <c r="AU247">
        <f>_xlfn.RANK.AVG(Table2[[#This Row],[Sharpe Ratio Z-Score]],Table2[Sharpe Ratio Z-Score])</f>
        <v>403</v>
      </c>
      <c r="AV247">
        <f>(Table2[[#This Row],[Rank 1Y]]+Table2[[#This Row],[Rank 6M]]+Table2[[#This Row],[Rank Sharpe]])/3</f>
        <v>275.33333333333331</v>
      </c>
    </row>
    <row r="248" spans="1:48" x14ac:dyDescent="0.3">
      <c r="A248" t="s">
        <v>1590</v>
      </c>
      <c r="B248" t="s">
        <v>1591</v>
      </c>
      <c r="C248" t="s">
        <v>2913</v>
      </c>
      <c r="D248" t="s">
        <v>65</v>
      </c>
      <c r="E248">
        <v>4894.9238999400004</v>
      </c>
      <c r="F248">
        <v>580.04999999999995</v>
      </c>
      <c r="G248">
        <v>102.396459332725</v>
      </c>
      <c r="H248">
        <f>(Table2[[#This Row],[1Y Return vs Nifty]]-AVERAGE(Table2[1Y Return vs Nifty]))/_xlfn.STDEV.P(Table2[1Y Return vs Nifty])</f>
        <v>0.67606145323860978</v>
      </c>
      <c r="I248">
        <v>10.5358401439894</v>
      </c>
      <c r="J248">
        <f>(Table2[[#This Row],[1M Return vs Nifty]]-AVERAGE(Table2[1M Return vs Nifty]))/_xlfn.STDEV.P(Table2[1M Return vs Nifty])</f>
        <v>0.61855055359792688</v>
      </c>
      <c r="K248">
        <v>48.634181604495801</v>
      </c>
      <c r="L248">
        <f>(Table2[[#This Row],[6M Return vs Nifty]]-AVERAGE(Table2[6M Return vs Nifty]))/_xlfn.STDEV.P(Table2[6M Return vs Nifty])</f>
        <v>1.0282751845062146</v>
      </c>
      <c r="M248">
        <v>2.1181929130185502</v>
      </c>
      <c r="N248">
        <f>(Table2[[#This Row],[1W Return vs Nifty]]-AVERAGE(Table2[1W Return vs Nifty]))/_xlfn.STDEV.P(Table2[1W Return vs Nifty])</f>
        <v>0.11070573521175606</v>
      </c>
      <c r="O248">
        <v>528.30999999999995</v>
      </c>
      <c r="P248">
        <v>507.33484522188002</v>
      </c>
      <c r="Q248">
        <v>427.71714745217002</v>
      </c>
      <c r="R248">
        <v>44.853049943709003</v>
      </c>
      <c r="S248">
        <v>9.7934924570801218E-2</v>
      </c>
      <c r="T248">
        <v>0.14332773603657833</v>
      </c>
      <c r="U248">
        <v>0.35615325093989769</v>
      </c>
      <c r="V248">
        <v>0.80225362096459396</v>
      </c>
      <c r="W248">
        <v>569.95000000000005</v>
      </c>
      <c r="X248">
        <v>587.9</v>
      </c>
      <c r="Y248">
        <v>519.5</v>
      </c>
      <c r="Z248">
        <v>587.9</v>
      </c>
      <c r="AA248">
        <v>417.6</v>
      </c>
      <c r="AB248">
        <v>587.9</v>
      </c>
      <c r="AC248">
        <v>1.7720852706377688E-2</v>
      </c>
      <c r="AD248">
        <v>1.3533316093440328E-2</v>
      </c>
      <c r="AE248">
        <v>0.11655437921077949</v>
      </c>
      <c r="AF248">
        <v>1.3533316093440328E-2</v>
      </c>
      <c r="AG248">
        <v>0.38900862068965503</v>
      </c>
      <c r="AH248">
        <v>1.3533316093440328E-2</v>
      </c>
      <c r="AI248">
        <v>1.35333160934403</v>
      </c>
      <c r="AJ248">
        <v>136.61023862940999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0.15</v>
      </c>
      <c r="AM248" t="s">
        <v>2950</v>
      </c>
      <c r="AN248">
        <v>28.69</v>
      </c>
      <c r="AO248" t="s">
        <v>2950</v>
      </c>
      <c r="AP248">
        <v>-2.977140128522E-2</v>
      </c>
      <c r="AQ248">
        <f>(Table2[[#This Row],[Sharpe Ratio]]-AVERAGE(Table2[Sharpe Ratio]))/_xlfn.STDEV.P(Table2[Sharpe Ratio])</f>
        <v>-0.95985994556766452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1.4737329809868427</v>
      </c>
      <c r="AS248">
        <f>_xlfn.RANK.AVG(Table2[[#This Row],[1Y Return vs Nifty Z-Score]],Table2[1Y Return vs Nifty Z-Score])</f>
        <v>125</v>
      </c>
      <c r="AT248">
        <f>_xlfn.RANK.AVG(Table2[[#This Row],[6M Return vs Nifty Z-Score]],Table2[6M Return vs Nifty Z-Score])</f>
        <v>97</v>
      </c>
      <c r="AU248">
        <f>_xlfn.RANK.AVG(Table2[[#This Row],[Sharpe Ratio Z-Score]],Table2[Sharpe Ratio Z-Score])</f>
        <v>607</v>
      </c>
      <c r="AV248">
        <f>(Table2[[#This Row],[Rank 1Y]]+Table2[[#This Row],[Rank 6M]]+Table2[[#This Row],[Rank Sharpe]])/3</f>
        <v>276.33333333333331</v>
      </c>
    </row>
    <row r="249" spans="1:48" x14ac:dyDescent="0.3">
      <c r="A249" t="s">
        <v>1427</v>
      </c>
      <c r="B249" t="s">
        <v>1428</v>
      </c>
      <c r="C249" t="s">
        <v>2916</v>
      </c>
      <c r="D249" t="s">
        <v>621</v>
      </c>
      <c r="E249">
        <v>6220.8234069999999</v>
      </c>
      <c r="F249">
        <v>512.6</v>
      </c>
      <c r="G249">
        <v>25.4515343175201</v>
      </c>
      <c r="H249">
        <f>(Table2[[#This Row],[1Y Return vs Nifty]]-AVERAGE(Table2[1Y Return vs Nifty]))/_xlfn.STDEV.P(Table2[1Y Return vs Nifty])</f>
        <v>-0.24377862872913472</v>
      </c>
      <c r="I249">
        <v>0.30040589467921502</v>
      </c>
      <c r="J249">
        <f>(Table2[[#This Row],[1M Return vs Nifty]]-AVERAGE(Table2[1M Return vs Nifty]))/_xlfn.STDEV.P(Table2[1M Return vs Nifty])</f>
        <v>-0.26873170325976137</v>
      </c>
      <c r="K249">
        <v>17.646971243448601</v>
      </c>
      <c r="L249">
        <f>(Table2[[#This Row],[6M Return vs Nifty]]-AVERAGE(Table2[6M Return vs Nifty]))/_xlfn.STDEV.P(Table2[6M Return vs Nifty])</f>
        <v>8.119834445472339E-2</v>
      </c>
      <c r="M249">
        <v>1.70190862671848</v>
      </c>
      <c r="N249">
        <f>(Table2[[#This Row],[1W Return vs Nifty]]-AVERAGE(Table2[1W Return vs Nifty]))/_xlfn.STDEV.P(Table2[1W Return vs Nifty])</f>
        <v>3.1911633373996204E-2</v>
      </c>
      <c r="O249">
        <v>473.32</v>
      </c>
      <c r="P249">
        <v>465.35026762210799</v>
      </c>
      <c r="Q249">
        <v>427.65987718776</v>
      </c>
      <c r="R249">
        <v>46.666928457462298</v>
      </c>
      <c r="S249">
        <v>8.2988253190230843E-2</v>
      </c>
      <c r="T249">
        <v>0.10153584442818375</v>
      </c>
      <c r="U249">
        <v>0.19861606698013401</v>
      </c>
      <c r="V249">
        <v>1.5346181254650799</v>
      </c>
      <c r="W249">
        <v>496.25</v>
      </c>
      <c r="X249">
        <v>534.95000000000005</v>
      </c>
      <c r="Y249">
        <v>473</v>
      </c>
      <c r="Z249">
        <v>534.95000000000005</v>
      </c>
      <c r="AA249">
        <v>384.6</v>
      </c>
      <c r="AB249">
        <v>534.95000000000005</v>
      </c>
      <c r="AC249">
        <v>3.2947103274559186E-2</v>
      </c>
      <c r="AD249">
        <v>4.3601248536870862E-2</v>
      </c>
      <c r="AE249">
        <v>8.3720930232558111E-2</v>
      </c>
      <c r="AF249">
        <v>4.3601248536870862E-2</v>
      </c>
      <c r="AG249">
        <v>0.33281331253250124</v>
      </c>
      <c r="AH249">
        <v>4.3601248536870862E-2</v>
      </c>
      <c r="AI249">
        <v>4.36012485368708</v>
      </c>
      <c r="AJ249">
        <v>72.128945601074506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0.04</v>
      </c>
      <c r="AM249" t="s">
        <v>2950</v>
      </c>
      <c r="AN249">
        <v>24.43</v>
      </c>
      <c r="AO249" t="s">
        <v>2950</v>
      </c>
      <c r="AP249">
        <v>0.11948252413678</v>
      </c>
      <c r="AQ249">
        <f>(Table2[[#This Row],[Sharpe Ratio]]-AVERAGE(Table2[Sharpe Ratio]))/_xlfn.STDEV.P(Table2[Sharpe Ratio])</f>
        <v>0.71475799698703379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0.31535764282685735</v>
      </c>
      <c r="AS249">
        <f>_xlfn.RANK.AVG(Table2[[#This Row],[1Y Return vs Nifty Z-Score]],Table2[1Y Return vs Nifty Z-Score])</f>
        <v>360</v>
      </c>
      <c r="AT249">
        <f>_xlfn.RANK.AVG(Table2[[#This Row],[6M Return vs Nifty Z-Score]],Table2[6M Return vs Nifty Z-Score])</f>
        <v>285</v>
      </c>
      <c r="AU249">
        <f>_xlfn.RANK.AVG(Table2[[#This Row],[Sharpe Ratio Z-Score]],Table2[Sharpe Ratio Z-Score])</f>
        <v>186</v>
      </c>
      <c r="AV249">
        <f>(Table2[[#This Row],[Rank 1Y]]+Table2[[#This Row],[Rank 6M]]+Table2[[#This Row],[Rank Sharpe]])/3</f>
        <v>277</v>
      </c>
    </row>
    <row r="250" spans="1:48" x14ac:dyDescent="0.3">
      <c r="A250" t="s">
        <v>1542</v>
      </c>
      <c r="B250" t="s">
        <v>1543</v>
      </c>
      <c r="C250" t="s">
        <v>2920</v>
      </c>
      <c r="D250" t="s">
        <v>268</v>
      </c>
      <c r="E250">
        <v>5297.4373942100001</v>
      </c>
      <c r="F250">
        <v>1385.65</v>
      </c>
      <c r="G250">
        <v>-0.43897425845051702</v>
      </c>
      <c r="H250">
        <f>(Table2[[#This Row],[1Y Return vs Nifty]]-AVERAGE(Table2[1Y Return vs Nifty]))/_xlfn.STDEV.P(Table2[1Y Return vs Nifty])</f>
        <v>-0.55328737834454278</v>
      </c>
      <c r="I250">
        <v>5.7505752035481796</v>
      </c>
      <c r="J250">
        <f>(Table2[[#This Row],[1M Return vs Nifty]]-AVERAGE(Table2[1M Return vs Nifty]))/_xlfn.STDEV.P(Table2[1M Return vs Nifty])</f>
        <v>0.20372881056315453</v>
      </c>
      <c r="K250">
        <v>43.171907793605499</v>
      </c>
      <c r="L250">
        <f>(Table2[[#This Row],[6M Return vs Nifty]]-AVERAGE(Table2[6M Return vs Nifty]))/_xlfn.STDEV.P(Table2[6M Return vs Nifty])</f>
        <v>0.86132911352923436</v>
      </c>
      <c r="M250">
        <v>1.7692181683179899</v>
      </c>
      <c r="N250">
        <f>(Table2[[#This Row],[1W Return vs Nifty]]-AVERAGE(Table2[1W Return vs Nifty]))/_xlfn.STDEV.P(Table2[1W Return vs Nifty])</f>
        <v>4.4651953030505481E-2</v>
      </c>
      <c r="O250">
        <v>1313.74</v>
      </c>
      <c r="P250">
        <v>1274.7868236659999</v>
      </c>
      <c r="Q250">
        <v>1141.8922591856899</v>
      </c>
      <c r="R250">
        <v>44.6548109831772</v>
      </c>
      <c r="S250">
        <v>5.4736858130223665E-2</v>
      </c>
      <c r="T250">
        <v>8.6966051323924543E-2</v>
      </c>
      <c r="U250">
        <v>0.21346824873665371</v>
      </c>
      <c r="V250">
        <v>0.87860945180455696</v>
      </c>
      <c r="W250">
        <v>1373.15</v>
      </c>
      <c r="X250">
        <v>1436</v>
      </c>
      <c r="Y250">
        <v>1312.05</v>
      </c>
      <c r="Z250">
        <v>1436</v>
      </c>
      <c r="AA250">
        <v>1110.05</v>
      </c>
      <c r="AB250">
        <v>1436</v>
      </c>
      <c r="AC250">
        <v>9.1031569748387664E-3</v>
      </c>
      <c r="AD250">
        <v>3.6336737271316588E-2</v>
      </c>
      <c r="AE250">
        <v>5.6095423192713767E-2</v>
      </c>
      <c r="AF250">
        <v>3.6336737271316588E-2</v>
      </c>
      <c r="AG250">
        <v>0.24827710463492658</v>
      </c>
      <c r="AH250">
        <v>3.6336737271316588E-2</v>
      </c>
      <c r="AI250">
        <v>4.1568938765200203</v>
      </c>
      <c r="AJ250">
        <v>60.738936256597597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0.11</v>
      </c>
      <c r="AM250" t="s">
        <v>2950</v>
      </c>
      <c r="AN250">
        <v>20.28</v>
      </c>
      <c r="AO250" t="s">
        <v>2950</v>
      </c>
      <c r="AP250">
        <v>0.109807519190448</v>
      </c>
      <c r="AQ250">
        <f>(Table2[[#This Row],[Sharpe Ratio]]-AVERAGE(Table2[Sharpe Ratio]))/_xlfn.STDEV.P(Table2[Sharpe Ratio])</f>
        <v>0.60620516106245936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1.1626276598408107</v>
      </c>
      <c r="AS250">
        <f>_xlfn.RANK.AVG(Table2[[#This Row],[1Y Return vs Nifty Z-Score]],Table2[1Y Return vs Nifty Z-Score])</f>
        <v>509</v>
      </c>
      <c r="AT250">
        <f>_xlfn.RANK.AVG(Table2[[#This Row],[6M Return vs Nifty Z-Score]],Table2[6M Return vs Nifty Z-Score])</f>
        <v>118</v>
      </c>
      <c r="AU250">
        <f>_xlfn.RANK.AVG(Table2[[#This Row],[Sharpe Ratio Z-Score]],Table2[Sharpe Ratio Z-Score])</f>
        <v>204</v>
      </c>
      <c r="AV250">
        <f>(Table2[[#This Row],[Rank 1Y]]+Table2[[#This Row],[Rank 6M]]+Table2[[#This Row],[Rank Sharpe]])/3</f>
        <v>277</v>
      </c>
    </row>
    <row r="251" spans="1:48" x14ac:dyDescent="0.3">
      <c r="A251" t="s">
        <v>814</v>
      </c>
      <c r="B251" t="s">
        <v>815</v>
      </c>
      <c r="C251" t="s">
        <v>2913</v>
      </c>
      <c r="D251" t="s">
        <v>816</v>
      </c>
      <c r="E251">
        <v>17233.107493604999</v>
      </c>
      <c r="F251">
        <v>2067.8000000000002</v>
      </c>
      <c r="G251">
        <v>54.992283786812997</v>
      </c>
      <c r="H251">
        <f>(Table2[[#This Row],[1Y Return vs Nifty]]-AVERAGE(Table2[1Y Return vs Nifty]))/_xlfn.STDEV.P(Table2[1Y Return vs Nifty])</f>
        <v>0.10936701938025571</v>
      </c>
      <c r="I251">
        <v>15.4316385632583</v>
      </c>
      <c r="J251">
        <f>(Table2[[#This Row],[1M Return vs Nifty]]-AVERAGE(Table2[1M Return vs Nifty]))/_xlfn.STDEV.P(Table2[1M Return vs Nifty])</f>
        <v>1.0429541465243306</v>
      </c>
      <c r="K251">
        <v>31.184363761472898</v>
      </c>
      <c r="L251">
        <f>(Table2[[#This Row],[6M Return vs Nifty]]-AVERAGE(Table2[6M Return vs Nifty]))/_xlfn.STDEV.P(Table2[6M Return vs Nifty])</f>
        <v>0.49494810698978092</v>
      </c>
      <c r="M251">
        <v>7.4111979177451301</v>
      </c>
      <c r="N251">
        <f>(Table2[[#This Row],[1W Return vs Nifty]]-AVERAGE(Table2[1W Return vs Nifty]))/_xlfn.STDEV.P(Table2[1W Return vs Nifty])</f>
        <v>1.112563333722143</v>
      </c>
      <c r="O251">
        <v>1870.21</v>
      </c>
      <c r="P251">
        <v>1756.6571852720199</v>
      </c>
      <c r="Q251">
        <v>1535.6746265315301</v>
      </c>
      <c r="R251">
        <v>74.958174044298701</v>
      </c>
      <c r="S251">
        <v>0.10565123702685808</v>
      </c>
      <c r="T251">
        <v>0.17712210289897823</v>
      </c>
      <c r="U251">
        <v>0.3465091916445393</v>
      </c>
      <c r="V251">
        <v>2.7953525125699898</v>
      </c>
      <c r="W251">
        <v>1950</v>
      </c>
      <c r="X251">
        <v>2089.9</v>
      </c>
      <c r="Y251">
        <v>1945</v>
      </c>
      <c r="Z251">
        <v>2089.9</v>
      </c>
      <c r="AA251">
        <v>1585.6</v>
      </c>
      <c r="AB251">
        <v>2089.9</v>
      </c>
      <c r="AC251">
        <v>6.0410256410256435E-2</v>
      </c>
      <c r="AD251">
        <v>1.0687687397233692E-2</v>
      </c>
      <c r="AE251">
        <v>6.3136246786632544E-2</v>
      </c>
      <c r="AF251">
        <v>1.0687687397233692E-2</v>
      </c>
      <c r="AG251">
        <v>0.30411200807265404</v>
      </c>
      <c r="AH251">
        <v>1.0687687397233692E-2</v>
      </c>
      <c r="AI251">
        <v>1.0687687397233601</v>
      </c>
      <c r="AJ251">
        <v>92.353488372092997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0.28999999999999998</v>
      </c>
      <c r="AM251" t="s">
        <v>2950</v>
      </c>
      <c r="AN251">
        <v>21.01</v>
      </c>
      <c r="AO251" t="s">
        <v>2950</v>
      </c>
      <c r="AP251">
        <v>4.2450727582401003E-2</v>
      </c>
      <c r="AQ251">
        <f>(Table2[[#This Row],[Sharpe Ratio]]-AVERAGE(Table2[Sharpe Ratio]))/_xlfn.STDEV.P(Table2[Sharpe Ratio])</f>
        <v>-0.14953303115480868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2.6102995754617018</v>
      </c>
      <c r="AS251">
        <f>_xlfn.RANK.AVG(Table2[[#This Row],[1Y Return vs Nifty Z-Score]],Table2[1Y Return vs Nifty Z-Score])</f>
        <v>250</v>
      </c>
      <c r="AT251">
        <f>_xlfn.RANK.AVG(Table2[[#This Row],[6M Return vs Nifty Z-Score]],Table2[6M Return vs Nifty Z-Score])</f>
        <v>194</v>
      </c>
      <c r="AU251">
        <f>_xlfn.RANK.AVG(Table2[[#This Row],[Sharpe Ratio Z-Score]],Table2[Sharpe Ratio Z-Score])</f>
        <v>392</v>
      </c>
      <c r="AV251">
        <f>(Table2[[#This Row],[Rank 1Y]]+Table2[[#This Row],[Rank 6M]]+Table2[[#This Row],[Rank Sharpe]])/3</f>
        <v>278.66666666666669</v>
      </c>
    </row>
    <row r="252" spans="1:48" x14ac:dyDescent="0.3">
      <c r="A252" t="s">
        <v>430</v>
      </c>
      <c r="B252" t="s">
        <v>431</v>
      </c>
      <c r="C252" t="s">
        <v>2906</v>
      </c>
      <c r="D252" t="s">
        <v>49</v>
      </c>
      <c r="E252">
        <v>48813.563675625002</v>
      </c>
      <c r="F252">
        <v>4788.1499999999996</v>
      </c>
      <c r="G252">
        <v>58.832071167205399</v>
      </c>
      <c r="H252">
        <f>(Table2[[#This Row],[1Y Return vs Nifty]]-AVERAGE(Table2[1Y Return vs Nifty]))/_xlfn.STDEV.P(Table2[1Y Return vs Nifty])</f>
        <v>0.15526985622129374</v>
      </c>
      <c r="I252">
        <v>-4.1409553149110598</v>
      </c>
      <c r="J252">
        <f>(Table2[[#This Row],[1M Return vs Nifty]]-AVERAGE(Table2[1M Return vs Nifty]))/_xlfn.STDEV.P(Table2[1M Return vs Nifty])</f>
        <v>-0.65374135713263304</v>
      </c>
      <c r="K252">
        <v>23.750357457426301</v>
      </c>
      <c r="L252">
        <f>(Table2[[#This Row],[6M Return vs Nifty]]-AVERAGE(Table2[6M Return vs Nifty]))/_xlfn.STDEV.P(Table2[6M Return vs Nifty])</f>
        <v>0.26773903856038311</v>
      </c>
      <c r="M252">
        <v>3.1838434916078402</v>
      </c>
      <c r="N252">
        <f>(Table2[[#This Row],[1W Return vs Nifty]]-AVERAGE(Table2[1W Return vs Nifty]))/_xlfn.STDEV.P(Table2[1W Return vs Nifty])</f>
        <v>0.31241159578874245</v>
      </c>
      <c r="O252">
        <v>4566.5600000000004</v>
      </c>
      <c r="P252">
        <v>4482.6965196678602</v>
      </c>
      <c r="Q252">
        <v>3859.6356105918999</v>
      </c>
      <c r="R252">
        <v>35.882290044617903</v>
      </c>
      <c r="S252">
        <v>4.8524491083003163E-2</v>
      </c>
      <c r="T252">
        <v>6.8140566507672418E-2</v>
      </c>
      <c r="U252">
        <v>0.24057047946702559</v>
      </c>
      <c r="V252">
        <v>0.32380843782041602</v>
      </c>
      <c r="W252">
        <v>4650</v>
      </c>
      <c r="X252">
        <v>4834.95</v>
      </c>
      <c r="Y252">
        <v>4536.3500000000004</v>
      </c>
      <c r="Z252">
        <v>4834.95</v>
      </c>
      <c r="AA252">
        <v>4130</v>
      </c>
      <c r="AB252">
        <v>4834.95</v>
      </c>
      <c r="AC252">
        <v>2.9709677419354819E-2</v>
      </c>
      <c r="AD252">
        <v>9.7741298831490742E-3</v>
      </c>
      <c r="AE252">
        <v>5.5507180883309193E-2</v>
      </c>
      <c r="AF252">
        <v>9.7741298831490742E-3</v>
      </c>
      <c r="AG252">
        <v>0.15935835351089578</v>
      </c>
      <c r="AH252">
        <v>9.7741298831490742E-3</v>
      </c>
      <c r="AI252">
        <v>4.3826947777325396</v>
      </c>
      <c r="AJ252">
        <v>92.056074766355096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7.0000000000000007E-2</v>
      </c>
      <c r="AM252" t="s">
        <v>2950</v>
      </c>
      <c r="AN252">
        <v>8.8699999999999992</v>
      </c>
      <c r="AO252" t="s">
        <v>2950</v>
      </c>
      <c r="AP252">
        <v>5.0004298597246997E-2</v>
      </c>
      <c r="AQ252">
        <f>(Table2[[#This Row],[Sharpe Ratio]]-AVERAGE(Table2[Sharpe Ratio]))/_xlfn.STDEV.P(Table2[Sharpe Ratio])</f>
        <v>-6.4782526161003731E-2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1.6896607276782494E-2</v>
      </c>
      <c r="AS252">
        <f>_xlfn.RANK.AVG(Table2[[#This Row],[1Y Return vs Nifty Z-Score]],Table2[1Y Return vs Nifty Z-Score])</f>
        <v>236</v>
      </c>
      <c r="AT252">
        <f>_xlfn.RANK.AVG(Table2[[#This Row],[6M Return vs Nifty Z-Score]],Table2[6M Return vs Nifty Z-Score])</f>
        <v>242</v>
      </c>
      <c r="AU252">
        <f>_xlfn.RANK.AVG(Table2[[#This Row],[Sharpe Ratio Z-Score]],Table2[Sharpe Ratio Z-Score])</f>
        <v>362</v>
      </c>
      <c r="AV252">
        <f>(Table2[[#This Row],[Rank 1Y]]+Table2[[#This Row],[Rank 6M]]+Table2[[#This Row],[Rank Sharpe]])/3</f>
        <v>280</v>
      </c>
    </row>
    <row r="253" spans="1:48" x14ac:dyDescent="0.3">
      <c r="A253" t="s">
        <v>1847</v>
      </c>
      <c r="B253" t="s">
        <v>1848</v>
      </c>
      <c r="C253" t="s">
        <v>2910</v>
      </c>
      <c r="D253" t="s">
        <v>255</v>
      </c>
      <c r="E253">
        <v>3229.5538802999999</v>
      </c>
      <c r="F253">
        <v>1281.3499999999999</v>
      </c>
      <c r="G253">
        <v>21.744105608601402</v>
      </c>
      <c r="H253">
        <f>(Table2[[#This Row],[1Y Return vs Nifty]]-AVERAGE(Table2[1Y Return vs Nifty]))/_xlfn.STDEV.P(Table2[1Y Return vs Nifty])</f>
        <v>-0.28809918043319388</v>
      </c>
      <c r="I253">
        <v>2.4052140749937001</v>
      </c>
      <c r="J253">
        <f>(Table2[[#This Row],[1M Return vs Nifty]]-AVERAGE(Table2[1M Return vs Nifty]))/_xlfn.STDEV.P(Table2[1M Return vs Nifty])</f>
        <v>-8.6271545049295212E-2</v>
      </c>
      <c r="K253">
        <v>14.880155963669299</v>
      </c>
      <c r="L253">
        <f>(Table2[[#This Row],[6M Return vs Nifty]]-AVERAGE(Table2[6M Return vs Nifty]))/_xlfn.STDEV.P(Table2[6M Return vs Nifty])</f>
        <v>-3.3651461482754569E-3</v>
      </c>
      <c r="M253">
        <v>-2.42051605492557</v>
      </c>
      <c r="N253">
        <f>(Table2[[#This Row],[1W Return vs Nifty]]-AVERAGE(Table2[1W Return vs Nifty]))/_xlfn.STDEV.P(Table2[1W Return vs Nifty])</f>
        <v>-0.74837904987753079</v>
      </c>
      <c r="O253">
        <v>1252.58</v>
      </c>
      <c r="P253">
        <v>1211.5086081401</v>
      </c>
      <c r="Q253">
        <v>1098.8198502868599</v>
      </c>
      <c r="R253">
        <v>68.085776088618402</v>
      </c>
      <c r="S253">
        <v>2.2968592824410328E-2</v>
      </c>
      <c r="T253">
        <v>5.7648283628062735E-2</v>
      </c>
      <c r="U253">
        <v>0.16611471813645196</v>
      </c>
      <c r="V253">
        <v>2.9461664167707702</v>
      </c>
      <c r="W253">
        <v>1271</v>
      </c>
      <c r="X253">
        <v>1307.4000000000001</v>
      </c>
      <c r="Y253">
        <v>1224</v>
      </c>
      <c r="Z253">
        <v>1356.6</v>
      </c>
      <c r="AA253">
        <v>1120</v>
      </c>
      <c r="AB253">
        <v>1356.6</v>
      </c>
      <c r="AC253">
        <v>8.1431943351690794E-3</v>
      </c>
      <c r="AD253">
        <v>2.033012057595518E-2</v>
      </c>
      <c r="AE253">
        <v>4.6854575163398637E-2</v>
      </c>
      <c r="AF253">
        <v>5.8727123736683984E-2</v>
      </c>
      <c r="AG253">
        <v>0.14406249999999998</v>
      </c>
      <c r="AH253">
        <v>5.8727123736683984E-2</v>
      </c>
      <c r="AI253">
        <v>5.8727123736683904</v>
      </c>
      <c r="AJ253">
        <v>55.881995133819899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-0.05</v>
      </c>
      <c r="AM253" t="s">
        <v>2949</v>
      </c>
      <c r="AN253">
        <v>10.37</v>
      </c>
      <c r="AO253" t="s">
        <v>2950</v>
      </c>
      <c r="AP253">
        <v>0.13376743635750499</v>
      </c>
      <c r="AQ253">
        <f>(Table2[[#This Row],[Sharpe Ratio]]-AVERAGE(Table2[Sharpe Ratio]))/_xlfn.STDEV.P(Table2[Sharpe Ratio])</f>
        <v>0.87503364967093211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-0.25108127183736317</v>
      </c>
      <c r="AS253">
        <f>_xlfn.RANK.AVG(Table2[[#This Row],[1Y Return vs Nifty Z-Score]],Table2[1Y Return vs Nifty Z-Score])</f>
        <v>384</v>
      </c>
      <c r="AT253">
        <f>_xlfn.RANK.AVG(Table2[[#This Row],[6M Return vs Nifty Z-Score]],Table2[6M Return vs Nifty Z-Score])</f>
        <v>305</v>
      </c>
      <c r="AU253">
        <f>_xlfn.RANK.AVG(Table2[[#This Row],[Sharpe Ratio Z-Score]],Table2[Sharpe Ratio Z-Score])</f>
        <v>151</v>
      </c>
      <c r="AV253">
        <f>(Table2[[#This Row],[Rank 1Y]]+Table2[[#This Row],[Rank 6M]]+Table2[[#This Row],[Rank Sharpe]])/3</f>
        <v>280</v>
      </c>
    </row>
    <row r="254" spans="1:48" x14ac:dyDescent="0.3">
      <c r="A254" t="s">
        <v>567</v>
      </c>
      <c r="B254" t="s">
        <v>568</v>
      </c>
      <c r="C254" t="s">
        <v>2914</v>
      </c>
      <c r="D254" t="s">
        <v>238</v>
      </c>
      <c r="E254">
        <v>31142.436344350001</v>
      </c>
      <c r="F254">
        <v>4432</v>
      </c>
      <c r="G254">
        <v>10.786094335083</v>
      </c>
      <c r="H254">
        <f>(Table2[[#This Row],[1Y Return vs Nifty]]-AVERAGE(Table2[1Y Return vs Nifty]))/_xlfn.STDEV.P(Table2[1Y Return vs Nifty])</f>
        <v>-0.41909700759391727</v>
      </c>
      <c r="I254">
        <v>6.0518216217977798</v>
      </c>
      <c r="J254">
        <f>(Table2[[#This Row],[1M Return vs Nifty]]-AVERAGE(Table2[1M Return vs Nifty]))/_xlfn.STDEV.P(Table2[1M Return vs Nifty])</f>
        <v>0.22984305206422365</v>
      </c>
      <c r="K254">
        <v>28.655079431487501</v>
      </c>
      <c r="L254">
        <f>(Table2[[#This Row],[6M Return vs Nifty]]-AVERAGE(Table2[6M Return vs Nifty]))/_xlfn.STDEV.P(Table2[6M Return vs Nifty])</f>
        <v>0.41764438771579548</v>
      </c>
      <c r="M254">
        <v>6.1040274217191204</v>
      </c>
      <c r="N254">
        <f>(Table2[[#This Row],[1W Return vs Nifty]]-AVERAGE(Table2[1W Return vs Nifty]))/_xlfn.STDEV.P(Table2[1W Return vs Nifty])</f>
        <v>0.86514269217300488</v>
      </c>
      <c r="O254">
        <v>4219.3599999999997</v>
      </c>
      <c r="P254">
        <v>3833.08906995901</v>
      </c>
      <c r="Q254">
        <v>3323.8887624037502</v>
      </c>
      <c r="R254">
        <v>69.4323504253219</v>
      </c>
      <c r="S254">
        <v>5.0396268628417618E-2</v>
      </c>
      <c r="T254">
        <v>0.15624759015771961</v>
      </c>
      <c r="U254">
        <v>0.33337795480101828</v>
      </c>
      <c r="V254">
        <v>1.12875321968237</v>
      </c>
      <c r="W254">
        <v>4401.5</v>
      </c>
      <c r="X254">
        <v>4622.8</v>
      </c>
      <c r="Y254">
        <v>4401.5</v>
      </c>
      <c r="Z254">
        <v>4817.8999999999996</v>
      </c>
      <c r="AA254">
        <v>3731.3</v>
      </c>
      <c r="AB254">
        <v>4817.8999999999996</v>
      </c>
      <c r="AC254">
        <v>6.9294558673178575E-3</v>
      </c>
      <c r="AD254">
        <v>4.3050541516245433E-2</v>
      </c>
      <c r="AE254">
        <v>6.9294558673178575E-3</v>
      </c>
      <c r="AF254">
        <v>8.7071299638989075E-2</v>
      </c>
      <c r="AG254">
        <v>0.18778977836142885</v>
      </c>
      <c r="AH254">
        <v>8.7071299638989075E-2</v>
      </c>
      <c r="AI254">
        <v>8.7071299638989004</v>
      </c>
      <c r="AJ254">
        <v>75.559516735987302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0.3</v>
      </c>
      <c r="AM254" t="s">
        <v>2950</v>
      </c>
      <c r="AN254">
        <v>14.31</v>
      </c>
      <c r="AO254" t="s">
        <v>2950</v>
      </c>
      <c r="AP254">
        <v>0.121382433785288</v>
      </c>
      <c r="AQ254">
        <f>(Table2[[#This Row],[Sharpe Ratio]]-AVERAGE(Table2[Sharpe Ratio]))/_xlfn.STDEV.P(Table2[Sharpe Ratio])</f>
        <v>0.736074841938539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1.8296079662976457</v>
      </c>
      <c r="AS254">
        <f>_xlfn.RANK.AVG(Table2[[#This Row],[1Y Return vs Nifty Z-Score]],Table2[1Y Return vs Nifty Z-Score])</f>
        <v>443</v>
      </c>
      <c r="AT254">
        <f>_xlfn.RANK.AVG(Table2[[#This Row],[6M Return vs Nifty Z-Score]],Table2[6M Return vs Nifty Z-Score])</f>
        <v>216</v>
      </c>
      <c r="AU254">
        <f>_xlfn.RANK.AVG(Table2[[#This Row],[Sharpe Ratio Z-Score]],Table2[Sharpe Ratio Z-Score])</f>
        <v>182</v>
      </c>
      <c r="AV254">
        <f>(Table2[[#This Row],[Rank 1Y]]+Table2[[#This Row],[Rank 6M]]+Table2[[#This Row],[Rank Sharpe]])/3</f>
        <v>280.33333333333331</v>
      </c>
    </row>
    <row r="255" spans="1:48" x14ac:dyDescent="0.3">
      <c r="A255" t="s">
        <v>1023</v>
      </c>
      <c r="B255" t="s">
        <v>1024</v>
      </c>
      <c r="C255" t="s">
        <v>2916</v>
      </c>
      <c r="D255" t="s">
        <v>927</v>
      </c>
      <c r="E255">
        <v>11274.947286660001</v>
      </c>
      <c r="F255">
        <v>80.569999999999993</v>
      </c>
      <c r="G255">
        <v>86.563679570072196</v>
      </c>
      <c r="H255">
        <f>(Table2[[#This Row],[1Y Return vs Nifty]]-AVERAGE(Table2[1Y Return vs Nifty]))/_xlfn.STDEV.P(Table2[1Y Return vs Nifty])</f>
        <v>0.48678808099504828</v>
      </c>
      <c r="I255">
        <v>4.2852157583044299</v>
      </c>
      <c r="J255">
        <f>(Table2[[#This Row],[1M Return vs Nifty]]-AVERAGE(Table2[1M Return vs Nifty]))/_xlfn.STDEV.P(Table2[1M Return vs Nifty])</f>
        <v>7.6700742772945238E-2</v>
      </c>
      <c r="K255">
        <v>-8.4505325147675698</v>
      </c>
      <c r="L255">
        <f>(Table2[[#This Row],[6M Return vs Nifty]]-AVERAGE(Table2[6M Return vs Nifty]))/_xlfn.STDEV.P(Table2[6M Return vs Nifty])</f>
        <v>-0.71643206836982776</v>
      </c>
      <c r="M255">
        <v>6.6206353823636404</v>
      </c>
      <c r="N255">
        <f>(Table2[[#This Row],[1W Return vs Nifty]]-AVERAGE(Table2[1W Return vs Nifty]))/_xlfn.STDEV.P(Table2[1W Return vs Nifty])</f>
        <v>0.9629260138136394</v>
      </c>
      <c r="O255">
        <v>76.8</v>
      </c>
      <c r="P255">
        <v>75.679084674247605</v>
      </c>
      <c r="Q255">
        <v>70.439031423794106</v>
      </c>
      <c r="R255">
        <v>83.902361335140597</v>
      </c>
      <c r="S255">
        <v>4.9088541666666652E-2</v>
      </c>
      <c r="T255">
        <v>6.4627041233450422E-2</v>
      </c>
      <c r="U255">
        <v>0.14382606307081724</v>
      </c>
      <c r="V255">
        <v>1.19126875814263</v>
      </c>
      <c r="W255">
        <v>80.16</v>
      </c>
      <c r="X255">
        <v>83.37</v>
      </c>
      <c r="Y255">
        <v>76.25</v>
      </c>
      <c r="Z255">
        <v>84.89</v>
      </c>
      <c r="AA255">
        <v>59.2</v>
      </c>
      <c r="AB255">
        <v>84.89</v>
      </c>
      <c r="AC255">
        <v>5.1147704590817078E-3</v>
      </c>
      <c r="AD255">
        <v>3.4752389226759384E-2</v>
      </c>
      <c r="AE255">
        <v>5.6655737704917941E-2</v>
      </c>
      <c r="AF255">
        <v>5.361797194985729E-2</v>
      </c>
      <c r="AG255">
        <v>0.36097972972972947</v>
      </c>
      <c r="AH255">
        <v>5.361797194985729E-2</v>
      </c>
      <c r="AI255">
        <v>17.723718505647199</v>
      </c>
      <c r="AJ255">
        <v>114.56724367509899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</v>
      </c>
      <c r="AM255">
        <v>0</v>
      </c>
      <c r="AN255">
        <v>22.08</v>
      </c>
      <c r="AO255" t="s">
        <v>2950</v>
      </c>
      <c r="AP255">
        <v>0.134713113172447</v>
      </c>
      <c r="AQ255">
        <f>(Table2[[#This Row],[Sharpe Ratio]]-AVERAGE(Table2[Sharpe Ratio]))/_xlfn.STDEV.P(Table2[Sharpe Ratio])</f>
        <v>0.88564407320037875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1.6956268424121839</v>
      </c>
      <c r="AS255">
        <f>_xlfn.RANK.AVG(Table2[[#This Row],[1Y Return vs Nifty Z-Score]],Table2[1Y Return vs Nifty Z-Score])</f>
        <v>150</v>
      </c>
      <c r="AT255">
        <f>_xlfn.RANK.AVG(Table2[[#This Row],[6M Return vs Nifty Z-Score]],Table2[6M Return vs Nifty Z-Score])</f>
        <v>544</v>
      </c>
      <c r="AU255">
        <f>_xlfn.RANK.AVG(Table2[[#This Row],[Sharpe Ratio Z-Score]],Table2[Sharpe Ratio Z-Score])</f>
        <v>147</v>
      </c>
      <c r="AV255">
        <f>(Table2[[#This Row],[Rank 1Y]]+Table2[[#This Row],[Rank 6M]]+Table2[[#This Row],[Rank Sharpe]])/3</f>
        <v>280.33333333333331</v>
      </c>
    </row>
    <row r="256" spans="1:48" x14ac:dyDescent="0.3">
      <c r="A256" t="s">
        <v>1417</v>
      </c>
      <c r="B256" t="s">
        <v>1418</v>
      </c>
      <c r="C256" t="s">
        <v>2923</v>
      </c>
      <c r="D256" t="s">
        <v>649</v>
      </c>
      <c r="E256">
        <v>6399.1735446000002</v>
      </c>
      <c r="F256">
        <v>509.7</v>
      </c>
      <c r="G256">
        <v>32.783001724987201</v>
      </c>
      <c r="H256">
        <f>(Table2[[#This Row],[1Y Return vs Nifty]]-AVERAGE(Table2[1Y Return vs Nifty]))/_xlfn.STDEV.P(Table2[1Y Return vs Nifty])</f>
        <v>-0.1561344133413653</v>
      </c>
      <c r="I256">
        <v>35.122531721172102</v>
      </c>
      <c r="J256">
        <f>(Table2[[#This Row],[1M Return vs Nifty]]-AVERAGE(Table2[1M Return vs Nifty]))/_xlfn.STDEV.P(Table2[1M Return vs Nifty])</f>
        <v>2.7499046964606801</v>
      </c>
      <c r="K256">
        <v>20.091669624425801</v>
      </c>
      <c r="L256">
        <f>(Table2[[#This Row],[6M Return vs Nifty]]-AVERAGE(Table2[6M Return vs Nifty]))/_xlfn.STDEV.P(Table2[6M Return vs Nifty])</f>
        <v>0.15591682316119571</v>
      </c>
      <c r="M256">
        <v>15.3608128250111</v>
      </c>
      <c r="N256">
        <f>(Table2[[#This Row],[1W Return vs Nifty]]-AVERAGE(Table2[1W Return vs Nifty]))/_xlfn.STDEV.P(Table2[1W Return vs Nifty])</f>
        <v>2.6172628556314885</v>
      </c>
      <c r="O256">
        <v>440.81</v>
      </c>
      <c r="P256">
        <v>404.138741152536</v>
      </c>
      <c r="Q256">
        <v>381.76970507762502</v>
      </c>
      <c r="R256">
        <v>60.280475172651101</v>
      </c>
      <c r="S256">
        <v>0.15628048365508951</v>
      </c>
      <c r="T256">
        <v>0.26120054352230859</v>
      </c>
      <c r="U256">
        <v>0.33509807934174085</v>
      </c>
      <c r="V256">
        <v>2.7687450226784098</v>
      </c>
      <c r="W256">
        <v>506.55</v>
      </c>
      <c r="X256">
        <v>525.9</v>
      </c>
      <c r="Y256">
        <v>487.3</v>
      </c>
      <c r="Z256">
        <v>527.95000000000005</v>
      </c>
      <c r="AA256">
        <v>346.5</v>
      </c>
      <c r="AB256">
        <v>527.95000000000005</v>
      </c>
      <c r="AC256">
        <v>6.218537163162452E-3</v>
      </c>
      <c r="AD256">
        <v>3.178340200117713E-2</v>
      </c>
      <c r="AE256">
        <v>4.5967576441616975E-2</v>
      </c>
      <c r="AF256">
        <v>3.580537571120268E-2</v>
      </c>
      <c r="AG256">
        <v>0.47099567099567086</v>
      </c>
      <c r="AH256">
        <v>3.580537571120268E-2</v>
      </c>
      <c r="AI256">
        <v>3.5805375711202601</v>
      </c>
      <c r="AJ256">
        <v>66.351174934725805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0.4</v>
      </c>
      <c r="AM256" t="s">
        <v>2950</v>
      </c>
      <c r="AN256">
        <v>39.24</v>
      </c>
      <c r="AO256" t="s">
        <v>2950</v>
      </c>
      <c r="AP256">
        <v>9.4423712073894994E-2</v>
      </c>
      <c r="AQ256">
        <f>(Table2[[#This Row],[Sharpe Ratio]]-AVERAGE(Table2[Sharpe Ratio]))/_xlfn.STDEV.P(Table2[Sharpe Ratio])</f>
        <v>0.43359998937708538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5.8005499512890841</v>
      </c>
      <c r="AS256">
        <f>_xlfn.RANK.AVG(Table2[[#This Row],[1Y Return vs Nifty Z-Score]],Table2[1Y Return vs Nifty Z-Score])</f>
        <v>336</v>
      </c>
      <c r="AT256">
        <f>_xlfn.RANK.AVG(Table2[[#This Row],[6M Return vs Nifty Z-Score]],Table2[6M Return vs Nifty Z-Score])</f>
        <v>265</v>
      </c>
      <c r="AU256">
        <f>_xlfn.RANK.AVG(Table2[[#This Row],[Sharpe Ratio Z-Score]],Table2[Sharpe Ratio Z-Score])</f>
        <v>242</v>
      </c>
      <c r="AV256">
        <f>(Table2[[#This Row],[Rank 1Y]]+Table2[[#This Row],[Rank 6M]]+Table2[[#This Row],[Rank Sharpe]])/3</f>
        <v>281</v>
      </c>
    </row>
    <row r="257" spans="1:48" hidden="1" x14ac:dyDescent="0.3">
      <c r="A257" t="s">
        <v>1312</v>
      </c>
      <c r="B257" t="s">
        <v>1313</v>
      </c>
      <c r="C257" t="s">
        <v>2909</v>
      </c>
      <c r="D257" t="s">
        <v>46</v>
      </c>
      <c r="E257">
        <v>7456.5643844249998</v>
      </c>
      <c r="F257">
        <v>202.54</v>
      </c>
      <c r="G257">
        <v>52.881974321979897</v>
      </c>
      <c r="H257">
        <f>(Table2[[#This Row],[1Y Return vs Nifty]]-AVERAGE(Table2[1Y Return vs Nifty]))/_xlfn.STDEV.P(Table2[1Y Return vs Nifty])</f>
        <v>8.413927069214143E-2</v>
      </c>
      <c r="I257">
        <v>-3.0453721345210401</v>
      </c>
      <c r="J257">
        <f>(Table2[[#This Row],[1M Return vs Nifty]]-AVERAGE(Table2[1M Return vs Nifty]))/_xlfn.STDEV.P(Table2[1M Return vs Nifty])</f>
        <v>-0.55876819886753126</v>
      </c>
      <c r="K257">
        <v>-8.0411930107867597</v>
      </c>
      <c r="L257">
        <f>(Table2[[#This Row],[6M Return vs Nifty]]-AVERAGE(Table2[6M Return vs Nifty]))/_xlfn.STDEV.P(Table2[6M Return vs Nifty])</f>
        <v>-0.70392123052991284</v>
      </c>
      <c r="M257">
        <v>-2.21984609551436</v>
      </c>
      <c r="N257">
        <f>(Table2[[#This Row],[1W Return vs Nifty]]-AVERAGE(Table2[1W Return vs Nifty]))/_xlfn.STDEV.P(Table2[1W Return vs Nifty])</f>
        <v>-0.71039633052446693</v>
      </c>
      <c r="O257">
        <v>197.88</v>
      </c>
      <c r="P257">
        <v>200.325563427025</v>
      </c>
      <c r="Q257">
        <v>186.73015171270299</v>
      </c>
      <c r="R257">
        <v>49.3546861974515</v>
      </c>
      <c r="S257">
        <v>2.3549626035981319E-2</v>
      </c>
      <c r="T257">
        <v>1.105418866714758E-2</v>
      </c>
      <c r="U257">
        <v>8.4666820769371709E-2</v>
      </c>
      <c r="V257">
        <v>1.25808965174606</v>
      </c>
      <c r="W257">
        <v>201.11</v>
      </c>
      <c r="X257">
        <v>206.49</v>
      </c>
      <c r="Y257">
        <v>195.01</v>
      </c>
      <c r="Z257">
        <v>206.49</v>
      </c>
      <c r="AA257">
        <v>170.5</v>
      </c>
      <c r="AB257">
        <v>208.61</v>
      </c>
      <c r="AC257">
        <v>7.1105365223012029E-3</v>
      </c>
      <c r="AD257">
        <v>1.9502320529278361E-2</v>
      </c>
      <c r="AE257">
        <v>3.8613404440797972E-2</v>
      </c>
      <c r="AF257">
        <v>1.9502320529278361E-2</v>
      </c>
      <c r="AG257">
        <v>0.18791788856304992</v>
      </c>
      <c r="AH257">
        <v>2.9969388762713711E-2</v>
      </c>
      <c r="AI257">
        <v>23.086797669596098</v>
      </c>
      <c r="AJ257">
        <v>87.276930189551507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-0.09</v>
      </c>
      <c r="AM257" t="s">
        <v>2949</v>
      </c>
      <c r="AN257">
        <v>16.600000000000001</v>
      </c>
      <c r="AO257" t="s">
        <v>2950</v>
      </c>
      <c r="AP257">
        <v>0.19292864184695499</v>
      </c>
      <c r="AQ257">
        <f>(Table2[[#This Row],[Sharpe Ratio]]-AVERAGE(Table2[Sharpe Ratio]))/_xlfn.STDEV.P(Table2[Sharpe Ratio])</f>
        <v>1.5388179751798359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261</v>
      </c>
      <c r="AT257">
        <f>_xlfn.RANK.AVG(Table2[[#This Row],[6M Return vs Nifty Z-Score]],Table2[6M Return vs Nifty Z-Score])</f>
        <v>539</v>
      </c>
      <c r="AU257">
        <f>_xlfn.RANK.AVG(Table2[[#This Row],[Sharpe Ratio Z-Score]],Table2[Sharpe Ratio Z-Score])</f>
        <v>46</v>
      </c>
      <c r="AV257">
        <f>(Table2[[#This Row],[Rank 1Y]]+Table2[[#This Row],[Rank 6M]]+Table2[[#This Row],[Rank Sharpe]])/3</f>
        <v>282</v>
      </c>
    </row>
    <row r="258" spans="1:48" hidden="1" x14ac:dyDescent="0.3">
      <c r="A258" t="s">
        <v>919</v>
      </c>
      <c r="B258" t="s">
        <v>920</v>
      </c>
      <c r="C258" t="s">
        <v>2906</v>
      </c>
      <c r="D258" t="s">
        <v>24</v>
      </c>
      <c r="E258">
        <v>14331.889755945</v>
      </c>
      <c r="F258">
        <v>120.66</v>
      </c>
      <c r="G258">
        <v>81.9806080607094</v>
      </c>
      <c r="H258">
        <f>(Table2[[#This Row],[1Y Return vs Nifty]]-AVERAGE(Table2[1Y Return vs Nifty]))/_xlfn.STDEV.P(Table2[1Y Return vs Nifty])</f>
        <v>0.43199963494739463</v>
      </c>
      <c r="I258">
        <v>-10.9297983592243</v>
      </c>
      <c r="J258">
        <f>(Table2[[#This Row],[1M Return vs Nifty]]-AVERAGE(Table2[1M Return vs Nifty]))/_xlfn.STDEV.P(Table2[1M Return vs Nifty])</f>
        <v>-1.2422478954084109</v>
      </c>
      <c r="K258">
        <v>-12.747922190296901</v>
      </c>
      <c r="L258">
        <f>(Table2[[#This Row],[6M Return vs Nifty]]-AVERAGE(Table2[6M Return vs Nifty]))/_xlfn.STDEV.P(Table2[6M Return vs Nifty])</f>
        <v>-0.84777523178948189</v>
      </c>
      <c r="M258">
        <v>-2.22583958067049</v>
      </c>
      <c r="N258">
        <f>(Table2[[#This Row],[1W Return vs Nifty]]-AVERAGE(Table2[1W Return vs Nifty]))/_xlfn.STDEV.P(Table2[1W Return vs Nifty])</f>
        <v>-0.71153077468990156</v>
      </c>
      <c r="O258">
        <v>123.43</v>
      </c>
      <c r="P258">
        <v>127.229751842672</v>
      </c>
      <c r="Q258">
        <v>118.35224353866199</v>
      </c>
      <c r="R258">
        <v>49.339296741584199</v>
      </c>
      <c r="S258">
        <v>-2.2441869885765242E-2</v>
      </c>
      <c r="T258">
        <v>-5.1636914695832647E-2</v>
      </c>
      <c r="U258">
        <v>1.949905124176321E-2</v>
      </c>
      <c r="V258">
        <v>0.61488341359909604</v>
      </c>
      <c r="W258">
        <v>119.69</v>
      </c>
      <c r="X258">
        <v>121.7</v>
      </c>
      <c r="Y258">
        <v>119.44</v>
      </c>
      <c r="Z258">
        <v>123.4</v>
      </c>
      <c r="AA258">
        <v>102.65</v>
      </c>
      <c r="AB258">
        <v>137.75</v>
      </c>
      <c r="AC258">
        <v>8.1042693625197337E-3</v>
      </c>
      <c r="AD258">
        <v>8.6192607326371906E-3</v>
      </c>
      <c r="AE258">
        <v>1.0214333556597399E-2</v>
      </c>
      <c r="AF258">
        <v>2.2708436930217291E-2</v>
      </c>
      <c r="AG258">
        <v>0.17545056015586935</v>
      </c>
      <c r="AH258">
        <v>0.14163765953920104</v>
      </c>
      <c r="AI258">
        <v>26.388198242996801</v>
      </c>
      <c r="AJ258">
        <v>119.38181818181801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-0.18</v>
      </c>
      <c r="AM258" t="s">
        <v>2949</v>
      </c>
      <c r="AN258">
        <v>11.16</v>
      </c>
      <c r="AO258" t="s">
        <v>2950</v>
      </c>
      <c r="AP258">
        <v>0.159215839997394</v>
      </c>
      <c r="AQ258">
        <f>(Table2[[#This Row],[Sharpe Ratio]]-AVERAGE(Table2[Sharpe Ratio]))/_xlfn.STDEV.P(Table2[Sharpe Ratio])</f>
        <v>1.1605628457992021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165</v>
      </c>
      <c r="AT258">
        <f>_xlfn.RANK.AVG(Table2[[#This Row],[6M Return vs Nifty Z-Score]],Table2[6M Return vs Nifty Z-Score])</f>
        <v>588</v>
      </c>
      <c r="AU258">
        <f>_xlfn.RANK.AVG(Table2[[#This Row],[Sharpe Ratio Z-Score]],Table2[Sharpe Ratio Z-Score])</f>
        <v>102</v>
      </c>
      <c r="AV258">
        <f>(Table2[[#This Row],[Rank 1Y]]+Table2[[#This Row],[Rank 6M]]+Table2[[#This Row],[Rank Sharpe]])/3</f>
        <v>285</v>
      </c>
    </row>
    <row r="259" spans="1:48" hidden="1" x14ac:dyDescent="0.3">
      <c r="A259" t="s">
        <v>598</v>
      </c>
      <c r="B259" t="s">
        <v>599</v>
      </c>
      <c r="C259" t="s">
        <v>2907</v>
      </c>
      <c r="D259" t="s">
        <v>600</v>
      </c>
      <c r="E259">
        <v>29547.273343500001</v>
      </c>
      <c r="F259">
        <v>304.05</v>
      </c>
      <c r="G259">
        <v>151.27846003594701</v>
      </c>
      <c r="H259">
        <f>(Table2[[#This Row],[1Y Return vs Nifty]]-AVERAGE(Table2[1Y Return vs Nifty]))/_xlfn.STDEV.P(Table2[1Y Return vs Nifty])</f>
        <v>1.2604225858891898</v>
      </c>
      <c r="I259">
        <v>-5.5867932346185496</v>
      </c>
      <c r="J259">
        <f>(Table2[[#This Row],[1M Return vs Nifty]]-AVERAGE(Table2[1M Return vs Nifty]))/_xlfn.STDEV.P(Table2[1M Return vs Nifty])</f>
        <v>-0.77907715639634723</v>
      </c>
      <c r="K259">
        <v>-6.0287139431363501</v>
      </c>
      <c r="L259">
        <f>(Table2[[#This Row],[6M Return vs Nifty]]-AVERAGE(Table2[6M Return vs Nifty]))/_xlfn.STDEV.P(Table2[6M Return vs Nifty])</f>
        <v>-0.64241287615232612</v>
      </c>
      <c r="M259">
        <v>4.4825189873106297E-2</v>
      </c>
      <c r="N259">
        <f>(Table2[[#This Row],[1W Return vs Nifty]]-AVERAGE(Table2[1W Return vs Nifty]))/_xlfn.STDEV.P(Table2[1W Return vs Nifty])</f>
        <v>-0.28174037169434274</v>
      </c>
      <c r="O259">
        <v>300.79000000000002</v>
      </c>
      <c r="P259">
        <v>295.77568003245801</v>
      </c>
      <c r="Q259">
        <v>263.85169486926401</v>
      </c>
      <c r="R259">
        <v>54.297612697822998</v>
      </c>
      <c r="S259">
        <v>1.0838126267495474E-2</v>
      </c>
      <c r="T259">
        <v>2.7974984172579598E-2</v>
      </c>
      <c r="U259">
        <v>0.15235189279589001</v>
      </c>
      <c r="V259">
        <v>0.54160278144058405</v>
      </c>
      <c r="W259">
        <v>302.25</v>
      </c>
      <c r="X259">
        <v>309.60000000000002</v>
      </c>
      <c r="Y259">
        <v>297.39999999999998</v>
      </c>
      <c r="Z259">
        <v>322.89999999999998</v>
      </c>
      <c r="AA259">
        <v>248</v>
      </c>
      <c r="AB259">
        <v>322.89999999999998</v>
      </c>
      <c r="AC259">
        <v>5.9553349875931527E-3</v>
      </c>
      <c r="AD259">
        <v>1.8253576714356123E-2</v>
      </c>
      <c r="AE259">
        <v>2.2360457296570324E-2</v>
      </c>
      <c r="AF259">
        <v>6.1996382173984399E-2</v>
      </c>
      <c r="AG259">
        <v>0.22600806451612909</v>
      </c>
      <c r="AH259">
        <v>6.1996382173984399E-2</v>
      </c>
      <c r="AI259">
        <v>26.393685249136599</v>
      </c>
      <c r="AJ259">
        <v>185.76127819548799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0.05</v>
      </c>
      <c r="AM259" t="s">
        <v>2950</v>
      </c>
      <c r="AN259">
        <v>10.68</v>
      </c>
      <c r="AO259" t="s">
        <v>2950</v>
      </c>
      <c r="AP259">
        <v>7.8230181644554003E-2</v>
      </c>
      <c r="AQ259">
        <f>(Table2[[#This Row],[Sharpe Ratio]]-AVERAGE(Table2[Sharpe Ratio]))/_xlfn.STDEV.P(Table2[Sharpe Ratio])</f>
        <v>0.25190978234496447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-0.19089803600886179</v>
      </c>
      <c r="AS259">
        <f>_xlfn.RANK.AVG(Table2[[#This Row],[1Y Return vs Nifty Z-Score]],Table2[1Y Return vs Nifty Z-Score])</f>
        <v>63</v>
      </c>
      <c r="AT259">
        <f>_xlfn.RANK.AVG(Table2[[#This Row],[6M Return vs Nifty Z-Score]],Table2[6M Return vs Nifty Z-Score])</f>
        <v>512</v>
      </c>
      <c r="AU259">
        <f>_xlfn.RANK.AVG(Table2[[#This Row],[Sharpe Ratio Z-Score]],Table2[Sharpe Ratio Z-Score])</f>
        <v>281</v>
      </c>
      <c r="AV259">
        <f>(Table2[[#This Row],[Rank 1Y]]+Table2[[#This Row],[Rank 6M]]+Table2[[#This Row],[Rank Sharpe]])/3</f>
        <v>285.33333333333331</v>
      </c>
    </row>
    <row r="260" spans="1:48" x14ac:dyDescent="0.3">
      <c r="A260" t="s">
        <v>181</v>
      </c>
      <c r="B260" t="s">
        <v>182</v>
      </c>
      <c r="C260" t="s">
        <v>2906</v>
      </c>
      <c r="D260" t="s">
        <v>32</v>
      </c>
      <c r="E260">
        <v>139083.78580420499</v>
      </c>
      <c r="F260">
        <v>279.35000000000002</v>
      </c>
      <c r="G260">
        <v>16.3856580907897</v>
      </c>
      <c r="H260">
        <f>(Table2[[#This Row],[1Y Return vs Nifty]]-AVERAGE(Table2[1Y Return vs Nifty]))/_xlfn.STDEV.P(Table2[1Y Return vs Nifty])</f>
        <v>-0.35215687888477831</v>
      </c>
      <c r="I260">
        <v>4.7484459866460904</v>
      </c>
      <c r="J260">
        <f>(Table2[[#This Row],[1M Return vs Nifty]]-AVERAGE(Table2[1M Return vs Nifty]))/_xlfn.STDEV.P(Table2[1M Return vs Nifty])</f>
        <v>0.11685692495694892</v>
      </c>
      <c r="K260">
        <v>13.6712453329061</v>
      </c>
      <c r="L260">
        <f>(Table2[[#This Row],[6M Return vs Nifty]]-AVERAGE(Table2[6M Return vs Nifty]))/_xlfn.STDEV.P(Table2[6M Return vs Nifty])</f>
        <v>-4.031365641259773E-2</v>
      </c>
      <c r="M260">
        <v>0.85810022873762504</v>
      </c>
      <c r="N260">
        <f>(Table2[[#This Row],[1W Return vs Nifty]]-AVERAGE(Table2[1W Return vs Nifty]))/_xlfn.STDEV.P(Table2[1W Return vs Nifty])</f>
        <v>-0.12780403937694346</v>
      </c>
      <c r="O260">
        <v>275.95999999999998</v>
      </c>
      <c r="P260">
        <v>269.784086636626</v>
      </c>
      <c r="Q260">
        <v>242.13927616913099</v>
      </c>
      <c r="R260">
        <v>60.6454901988782</v>
      </c>
      <c r="S260" s="1">
        <v>1.228438904189022E-2</v>
      </c>
      <c r="T260" s="1">
        <v>3.5457663506515136E-2</v>
      </c>
      <c r="U260" s="1">
        <v>0.15367487844011651</v>
      </c>
      <c r="V260">
        <v>0.91805607918447296</v>
      </c>
      <c r="W260">
        <v>278.60000000000002</v>
      </c>
      <c r="X260">
        <v>286.8</v>
      </c>
      <c r="Y260">
        <v>278.60000000000002</v>
      </c>
      <c r="Z260">
        <v>290.5</v>
      </c>
      <c r="AA260">
        <v>236.45</v>
      </c>
      <c r="AB260">
        <v>299.7</v>
      </c>
      <c r="AC260">
        <v>2.6920315865039957E-3</v>
      </c>
      <c r="AD260">
        <v>2.6669053159119382E-2</v>
      </c>
      <c r="AE260">
        <v>2.6920315865039957E-3</v>
      </c>
      <c r="AF260">
        <v>3.991408627170201E-2</v>
      </c>
      <c r="AG260">
        <v>0.18143370691478133</v>
      </c>
      <c r="AH260">
        <v>7.2847682119205226E-2</v>
      </c>
      <c r="AI260">
        <v>7.2847682119205199</v>
      </c>
      <c r="AJ260">
        <v>50.7148637712436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-0.04</v>
      </c>
      <c r="AM260" t="s">
        <v>2949</v>
      </c>
      <c r="AN260">
        <v>12.53</v>
      </c>
      <c r="AO260" t="s">
        <v>2950</v>
      </c>
      <c r="AP260">
        <v>0.14495311757133</v>
      </c>
      <c r="AQ260">
        <f>(Table2[[#This Row],[Sharpe Ratio]]-AVERAGE(Table2[Sharpe Ratio]))/_xlfn.STDEV.P(Table2[Sharpe Ratio])</f>
        <v>1.0005361609610461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0.59711851124367543</v>
      </c>
      <c r="AS260">
        <f>_xlfn.RANK.AVG(Table2[[#This Row],[1Y Return vs Nifty Z-Score]],Table2[1Y Return vs Nifty Z-Score])</f>
        <v>414</v>
      </c>
      <c r="AT260">
        <f>_xlfn.RANK.AVG(Table2[[#This Row],[6M Return vs Nifty Z-Score]],Table2[6M Return vs Nifty Z-Score])</f>
        <v>320</v>
      </c>
      <c r="AU260">
        <f>_xlfn.RANK.AVG(Table2[[#This Row],[Sharpe Ratio Z-Score]],Table2[Sharpe Ratio Z-Score])</f>
        <v>124</v>
      </c>
      <c r="AV260">
        <f>(Table2[[#This Row],[Rank 1Y]]+Table2[[#This Row],[Rank 6M]]+Table2[[#This Row],[Rank Sharpe]])/3</f>
        <v>286</v>
      </c>
    </row>
    <row r="261" spans="1:48" x14ac:dyDescent="0.3">
      <c r="A261" t="s">
        <v>723</v>
      </c>
      <c r="B261" t="s">
        <v>724</v>
      </c>
      <c r="C261" t="s">
        <v>2909</v>
      </c>
      <c r="D261" t="s">
        <v>46</v>
      </c>
      <c r="E261">
        <v>20061.890952950002</v>
      </c>
      <c r="F261">
        <v>868.45</v>
      </c>
      <c r="G261">
        <v>31.6795143399879</v>
      </c>
      <c r="H261">
        <f>(Table2[[#This Row],[1Y Return vs Nifty]]-AVERAGE(Table2[1Y Return vs Nifty]))/_xlfn.STDEV.P(Table2[1Y Return vs Nifty])</f>
        <v>-0.16932608162186011</v>
      </c>
      <c r="I261">
        <v>5.8564451324484299</v>
      </c>
      <c r="J261">
        <f>(Table2[[#This Row],[1M Return vs Nifty]]-AVERAGE(Table2[1M Return vs Nifty]))/_xlfn.STDEV.P(Table2[1M Return vs Nifty])</f>
        <v>0.21290638985875773</v>
      </c>
      <c r="K261">
        <v>34.840984742454303</v>
      </c>
      <c r="L261">
        <f>(Table2[[#This Row],[6M Return vs Nifty]]-AVERAGE(Table2[6M Return vs Nifty]))/_xlfn.STDEV.P(Table2[6M Return vs Nifty])</f>
        <v>0.60670715220822946</v>
      </c>
      <c r="M261">
        <v>-2.13409717133205</v>
      </c>
      <c r="N261">
        <f>(Table2[[#This Row],[1W Return vs Nifty]]-AVERAGE(Table2[1W Return vs Nifty]))/_xlfn.STDEV.P(Table2[1W Return vs Nifty])</f>
        <v>-0.6941658128545567</v>
      </c>
      <c r="O261">
        <v>826.15</v>
      </c>
      <c r="P261">
        <v>779.63891325483303</v>
      </c>
      <c r="Q261">
        <v>685.77153340216103</v>
      </c>
      <c r="R261">
        <v>59.4923400950385</v>
      </c>
      <c r="S261">
        <v>5.1201355686013583E-2</v>
      </c>
      <c r="T261">
        <v>0.11391310161058898</v>
      </c>
      <c r="U261">
        <v>0.26638385774276485</v>
      </c>
      <c r="V261">
        <v>1.3788997224873201</v>
      </c>
      <c r="W261">
        <v>852.1</v>
      </c>
      <c r="X261">
        <v>877.7</v>
      </c>
      <c r="Y261">
        <v>852.1</v>
      </c>
      <c r="Z261">
        <v>944</v>
      </c>
      <c r="AA261">
        <v>671.05</v>
      </c>
      <c r="AB261">
        <v>947.8</v>
      </c>
      <c r="AC261">
        <v>1.9187888745452408E-2</v>
      </c>
      <c r="AD261">
        <v>1.0651160112844726E-2</v>
      </c>
      <c r="AE261">
        <v>1.9187888745452408E-2</v>
      </c>
      <c r="AF261">
        <v>8.6994069894639869E-2</v>
      </c>
      <c r="AG261">
        <v>0.2941658594739589</v>
      </c>
      <c r="AH261">
        <v>9.1369681616673359E-2</v>
      </c>
      <c r="AI261">
        <v>9.1369681616673297</v>
      </c>
      <c r="AJ261">
        <v>59.861942015646498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0.14000000000000001</v>
      </c>
      <c r="AM261" t="s">
        <v>2950</v>
      </c>
      <c r="AN261">
        <v>24.62</v>
      </c>
      <c r="AO261" t="s">
        <v>2950</v>
      </c>
      <c r="AP261">
        <v>5.4388329767184003E-2</v>
      </c>
      <c r="AQ261">
        <f>(Table2[[#This Row],[Sharpe Ratio]]-AVERAGE(Table2[Sharpe Ratio]))/_xlfn.STDEV.P(Table2[Sharpe Ratio])</f>
        <v>-1.559402249426246E-2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-5.947237490369206E-2</v>
      </c>
      <c r="AS261">
        <f>_xlfn.RANK.AVG(Table2[[#This Row],[1Y Return vs Nifty Z-Score]],Table2[1Y Return vs Nifty Z-Score])</f>
        <v>339</v>
      </c>
      <c r="AT261">
        <f>_xlfn.RANK.AVG(Table2[[#This Row],[6M Return vs Nifty Z-Score]],Table2[6M Return vs Nifty Z-Score])</f>
        <v>166</v>
      </c>
      <c r="AU261">
        <f>_xlfn.RANK.AVG(Table2[[#This Row],[Sharpe Ratio Z-Score]],Table2[Sharpe Ratio Z-Score])</f>
        <v>354</v>
      </c>
      <c r="AV261">
        <f>(Table2[[#This Row],[Rank 1Y]]+Table2[[#This Row],[Rank 6M]]+Table2[[#This Row],[Rank Sharpe]])/3</f>
        <v>286.33333333333331</v>
      </c>
    </row>
    <row r="262" spans="1:48" x14ac:dyDescent="0.3">
      <c r="A262" t="s">
        <v>1778</v>
      </c>
      <c r="B262" t="s">
        <v>1779</v>
      </c>
      <c r="C262" t="s">
        <v>2905</v>
      </c>
      <c r="D262" t="s">
        <v>354</v>
      </c>
      <c r="E262">
        <v>3595.01156154</v>
      </c>
      <c r="F262">
        <v>1351.45</v>
      </c>
      <c r="G262">
        <v>30.052259720082802</v>
      </c>
      <c r="H262">
        <f>(Table2[[#This Row],[1Y Return vs Nifty]]-AVERAGE(Table2[1Y Return vs Nifty]))/_xlfn.STDEV.P(Table2[1Y Return vs Nifty])</f>
        <v>-0.1887791387618874</v>
      </c>
      <c r="I262">
        <v>-1.45108959174358</v>
      </c>
      <c r="J262">
        <f>(Table2[[#This Row],[1M Return vs Nifty]]-AVERAGE(Table2[1M Return vs Nifty]))/_xlfn.STDEV.P(Table2[1M Return vs Nifty])</f>
        <v>-0.42056413461693687</v>
      </c>
      <c r="K262">
        <v>12.1692187444583</v>
      </c>
      <c r="L262">
        <f>(Table2[[#This Row],[6M Return vs Nifty]]-AVERAGE(Table2[6M Return vs Nifty]))/_xlfn.STDEV.P(Table2[6M Return vs Nifty])</f>
        <v>-8.6220809024459694E-2</v>
      </c>
      <c r="M262">
        <v>8.6200335292990801E-2</v>
      </c>
      <c r="N262">
        <f>(Table2[[#This Row],[1W Return vs Nifty]]-AVERAGE(Table2[1W Return vs Nifty]))/_xlfn.STDEV.P(Table2[1W Return vs Nifty])</f>
        <v>-0.2739089028422696</v>
      </c>
      <c r="O262">
        <v>1334.3</v>
      </c>
      <c r="P262">
        <v>1300.9119009163901</v>
      </c>
      <c r="Q262">
        <v>1124.9777844274099</v>
      </c>
      <c r="R262">
        <v>54.285585554901502</v>
      </c>
      <c r="S262">
        <v>1.2853181443453598E-2</v>
      </c>
      <c r="T262">
        <v>3.8848210280811424E-2</v>
      </c>
      <c r="U262">
        <v>0.20131261142001988</v>
      </c>
      <c r="V262">
        <v>0.94039804955945305</v>
      </c>
      <c r="W262">
        <v>1350</v>
      </c>
      <c r="X262">
        <v>1364.15</v>
      </c>
      <c r="Y262">
        <v>1335</v>
      </c>
      <c r="Z262">
        <v>1369</v>
      </c>
      <c r="AA262">
        <v>1280</v>
      </c>
      <c r="AB262">
        <v>1369</v>
      </c>
      <c r="AC262">
        <v>1.0740740740740051E-3</v>
      </c>
      <c r="AD262">
        <v>9.3973139960783492E-3</v>
      </c>
      <c r="AE262">
        <v>1.2322097378277164E-2</v>
      </c>
      <c r="AF262">
        <v>1.2986052018202576E-2</v>
      </c>
      <c r="AG262">
        <v>5.582031250000008E-2</v>
      </c>
      <c r="AH262">
        <v>1.2986052018202576E-2</v>
      </c>
      <c r="AI262">
        <v>2.4085241777350199</v>
      </c>
      <c r="AJ262">
        <v>78.2797968471736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7.0000000000000007E-2</v>
      </c>
      <c r="AM262" t="s">
        <v>2950</v>
      </c>
      <c r="AN262">
        <v>3.58</v>
      </c>
      <c r="AO262" t="s">
        <v>2950</v>
      </c>
      <c r="AP262">
        <v>0.12221976730086601</v>
      </c>
      <c r="AQ262">
        <f>(Table2[[#This Row],[Sharpe Ratio]]-AVERAGE(Table2[Sharpe Ratio]))/_xlfn.STDEV.P(Table2[Sharpe Ratio])</f>
        <v>0.74546966170709583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-0.22400332353845778</v>
      </c>
      <c r="AS262">
        <f>_xlfn.RANK.AVG(Table2[[#This Row],[1Y Return vs Nifty Z-Score]],Table2[1Y Return vs Nifty Z-Score])</f>
        <v>344</v>
      </c>
      <c r="AT262">
        <f>_xlfn.RANK.AVG(Table2[[#This Row],[6M Return vs Nifty Z-Score]],Table2[6M Return vs Nifty Z-Score])</f>
        <v>339</v>
      </c>
      <c r="AU262">
        <f>_xlfn.RANK.AVG(Table2[[#This Row],[Sharpe Ratio Z-Score]],Table2[Sharpe Ratio Z-Score])</f>
        <v>180</v>
      </c>
      <c r="AV262">
        <f>(Table2[[#This Row],[Rank 1Y]]+Table2[[#This Row],[Rank 6M]]+Table2[[#This Row],[Rank Sharpe]])/3</f>
        <v>287.66666666666669</v>
      </c>
    </row>
    <row r="263" spans="1:48" x14ac:dyDescent="0.3">
      <c r="A263" t="s">
        <v>1447</v>
      </c>
      <c r="B263" t="s">
        <v>1448</v>
      </c>
      <c r="C263" t="s">
        <v>621</v>
      </c>
      <c r="D263" t="s">
        <v>485</v>
      </c>
      <c r="E263">
        <v>6122.0999919249998</v>
      </c>
      <c r="F263">
        <v>905.75</v>
      </c>
      <c r="G263">
        <v>57.339878889025897</v>
      </c>
      <c r="H263">
        <f>(Table2[[#This Row],[1Y Return vs Nifty]]-AVERAGE(Table2[1Y Return vs Nifty]))/_xlfn.STDEV.P(Table2[1Y Return vs Nifty])</f>
        <v>0.1374314053136993</v>
      </c>
      <c r="I263">
        <v>-1.2232776498035001</v>
      </c>
      <c r="J263">
        <f>(Table2[[#This Row],[1M Return vs Nifty]]-AVERAGE(Table2[1M Return vs Nifty]))/_xlfn.STDEV.P(Table2[1M Return vs Nifty])</f>
        <v>-0.40081573029326595</v>
      </c>
      <c r="K263">
        <v>-8.6313978099655202</v>
      </c>
      <c r="L263">
        <f>(Table2[[#This Row],[6M Return vs Nifty]]-AVERAGE(Table2[6M Return vs Nifty]))/_xlfn.STDEV.P(Table2[6M Return vs Nifty])</f>
        <v>-0.72195994036137634</v>
      </c>
      <c r="M263">
        <v>7.6572319664034101</v>
      </c>
      <c r="N263">
        <f>(Table2[[#This Row],[1W Return vs Nifty]]-AVERAGE(Table2[1W Return vs Nifty]))/_xlfn.STDEV.P(Table2[1W Return vs Nifty])</f>
        <v>1.1591325474146408</v>
      </c>
      <c r="O263">
        <v>837.6</v>
      </c>
      <c r="P263">
        <v>828.74645320700199</v>
      </c>
      <c r="Q263">
        <v>781.80155028655395</v>
      </c>
      <c r="R263">
        <v>62.890056856982298</v>
      </c>
      <c r="S263">
        <v>8.1363419293218664E-2</v>
      </c>
      <c r="T263">
        <v>9.2915687898291743E-2</v>
      </c>
      <c r="U263">
        <v>0.15854208739802989</v>
      </c>
      <c r="V263">
        <v>1.61501255130079</v>
      </c>
      <c r="W263">
        <v>876.2</v>
      </c>
      <c r="X263">
        <v>923.95</v>
      </c>
      <c r="Y263">
        <v>810.1</v>
      </c>
      <c r="Z263">
        <v>923.95</v>
      </c>
      <c r="AA263">
        <v>727.2</v>
      </c>
      <c r="AB263">
        <v>923.95</v>
      </c>
      <c r="AC263">
        <v>3.3725176900251119E-2</v>
      </c>
      <c r="AD263">
        <v>2.0093844879933709E-2</v>
      </c>
      <c r="AE263">
        <v>0.11807184298234774</v>
      </c>
      <c r="AF263">
        <v>2.0093844879933709E-2</v>
      </c>
      <c r="AG263">
        <v>0.24553080308030806</v>
      </c>
      <c r="AH263">
        <v>2.0093844879933709E-2</v>
      </c>
      <c r="AI263">
        <v>12.939552856748501</v>
      </c>
      <c r="AJ263">
        <v>91.187335092348206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</v>
      </c>
      <c r="AM263" t="s">
        <v>2950</v>
      </c>
      <c r="AN263">
        <v>19.559999999999999</v>
      </c>
      <c r="AO263" t="s">
        <v>2950</v>
      </c>
      <c r="AP263">
        <v>0.17421355612695799</v>
      </c>
      <c r="AQ263">
        <f>(Table2[[#This Row],[Sharpe Ratio]]-AVERAGE(Table2[Sharpe Ratio]))/_xlfn.STDEV.P(Table2[Sharpe Ratio])</f>
        <v>1.3288361053258682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1.5026243873995659</v>
      </c>
      <c r="AS263">
        <f>_xlfn.RANK.AVG(Table2[[#This Row],[1Y Return vs Nifty Z-Score]],Table2[1Y Return vs Nifty Z-Score])</f>
        <v>242</v>
      </c>
      <c r="AT263">
        <f>_xlfn.RANK.AVG(Table2[[#This Row],[6M Return vs Nifty Z-Score]],Table2[6M Return vs Nifty Z-Score])</f>
        <v>545</v>
      </c>
      <c r="AU263">
        <f>_xlfn.RANK.AVG(Table2[[#This Row],[Sharpe Ratio Z-Score]],Table2[Sharpe Ratio Z-Score])</f>
        <v>78</v>
      </c>
      <c r="AV263">
        <f>(Table2[[#This Row],[Rank 1Y]]+Table2[[#This Row],[Rank 6M]]+Table2[[#This Row],[Rank Sharpe]])/3</f>
        <v>288.33333333333331</v>
      </c>
    </row>
    <row r="264" spans="1:48" x14ac:dyDescent="0.3">
      <c r="A264" t="s">
        <v>707</v>
      </c>
      <c r="B264" t="s">
        <v>708</v>
      </c>
      <c r="C264" t="s">
        <v>2914</v>
      </c>
      <c r="D264" t="s">
        <v>238</v>
      </c>
      <c r="E264">
        <v>20481.46630968</v>
      </c>
      <c r="F264">
        <v>736.3</v>
      </c>
      <c r="G264">
        <v>11.6850058751166</v>
      </c>
      <c r="H264">
        <f>(Table2[[#This Row],[1Y Return vs Nifty]]-AVERAGE(Table2[1Y Return vs Nifty]))/_xlfn.STDEV.P(Table2[1Y Return vs Nifty])</f>
        <v>-0.40835094650538067</v>
      </c>
      <c r="I264">
        <v>12.294534865157299</v>
      </c>
      <c r="J264">
        <f>(Table2[[#This Row],[1M Return vs Nifty]]-AVERAGE(Table2[1M Return vs Nifty]))/_xlfn.STDEV.P(Table2[1M Return vs Nifty])</f>
        <v>0.77100706724576962</v>
      </c>
      <c r="K264">
        <v>28.7912440517559</v>
      </c>
      <c r="L264">
        <f>(Table2[[#This Row],[6M Return vs Nifty]]-AVERAGE(Table2[6M Return vs Nifty]))/_xlfn.STDEV.P(Table2[6M Return vs Nifty])</f>
        <v>0.42180605173098273</v>
      </c>
      <c r="M264">
        <v>12.7414146687747</v>
      </c>
      <c r="N264">
        <f>(Table2[[#This Row],[1W Return vs Nifty]]-AVERAGE(Table2[1W Return vs Nifty]))/_xlfn.STDEV.P(Table2[1W Return vs Nifty])</f>
        <v>2.1214643547787397</v>
      </c>
      <c r="O264">
        <v>656.3</v>
      </c>
      <c r="P264">
        <v>638.73097411393599</v>
      </c>
      <c r="Q264">
        <v>588.37569987415804</v>
      </c>
      <c r="R264">
        <v>57.928443948082602</v>
      </c>
      <c r="S264">
        <v>0.12189547463050432</v>
      </c>
      <c r="T264">
        <v>0.15275449264287566</v>
      </c>
      <c r="U264">
        <v>0.25141130090430308</v>
      </c>
      <c r="V264">
        <v>1.60103419333817</v>
      </c>
      <c r="W264">
        <v>730.5</v>
      </c>
      <c r="X264">
        <v>748</v>
      </c>
      <c r="Y264">
        <v>677.3</v>
      </c>
      <c r="Z264">
        <v>750</v>
      </c>
      <c r="AA264">
        <v>540.15</v>
      </c>
      <c r="AB264">
        <v>750</v>
      </c>
      <c r="AC264">
        <v>7.9397672826830856E-3</v>
      </c>
      <c r="AD264">
        <v>1.5890262121417864E-2</v>
      </c>
      <c r="AE264">
        <v>8.7110586150893177E-2</v>
      </c>
      <c r="AF264">
        <v>1.8606546244737343E-2</v>
      </c>
      <c r="AG264">
        <v>0.36313986855503089</v>
      </c>
      <c r="AH264">
        <v>1.8606546244737343E-2</v>
      </c>
      <c r="AI264">
        <v>1.8606546244737301</v>
      </c>
      <c r="AJ264">
        <v>59.028077753779698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0.18</v>
      </c>
      <c r="AM264" t="s">
        <v>2950</v>
      </c>
      <c r="AN264">
        <v>30.41</v>
      </c>
      <c r="AO264" t="s">
        <v>2950</v>
      </c>
      <c r="AP264">
        <v>0.102301217063091</v>
      </c>
      <c r="AQ264">
        <f>(Table2[[#This Row],[Sharpe Ratio]]-AVERAGE(Table2[Sharpe Ratio]))/_xlfn.STDEV.P(Table2[Sharpe Ratio])</f>
        <v>0.52198500947068305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3.4279115367207944</v>
      </c>
      <c r="AS264">
        <f>_xlfn.RANK.AVG(Table2[[#This Row],[1Y Return vs Nifty Z-Score]],Table2[1Y Return vs Nifty Z-Score])</f>
        <v>437</v>
      </c>
      <c r="AT264">
        <f>_xlfn.RANK.AVG(Table2[[#This Row],[6M Return vs Nifty Z-Score]],Table2[6M Return vs Nifty Z-Score])</f>
        <v>214</v>
      </c>
      <c r="AU264">
        <f>_xlfn.RANK.AVG(Table2[[#This Row],[Sharpe Ratio Z-Score]],Table2[Sharpe Ratio Z-Score])</f>
        <v>225</v>
      </c>
      <c r="AV264">
        <f>(Table2[[#This Row],[Rank 1Y]]+Table2[[#This Row],[Rank 6M]]+Table2[[#This Row],[Rank Sharpe]])/3</f>
        <v>292</v>
      </c>
    </row>
    <row r="265" spans="1:48" x14ac:dyDescent="0.3">
      <c r="A265" t="s">
        <v>1506</v>
      </c>
      <c r="B265" t="s">
        <v>1507</v>
      </c>
      <c r="C265" t="s">
        <v>2920</v>
      </c>
      <c r="D265" t="s">
        <v>165</v>
      </c>
      <c r="E265">
        <v>5582.4854400000004</v>
      </c>
      <c r="F265">
        <v>885.95</v>
      </c>
      <c r="G265">
        <v>53.147682007473399</v>
      </c>
      <c r="H265">
        <f>(Table2[[#This Row],[1Y Return vs Nifty]]-AVERAGE(Table2[1Y Return vs Nifty]))/_xlfn.STDEV.P(Table2[1Y Return vs Nifty])</f>
        <v>8.7315680041497562E-2</v>
      </c>
      <c r="I265">
        <v>-2.6308566023037701</v>
      </c>
      <c r="J265">
        <f>(Table2[[#This Row],[1M Return vs Nifty]]-AVERAGE(Table2[1M Return vs Nifty]))/_xlfn.STDEV.P(Table2[1M Return vs Nifty])</f>
        <v>-0.52283496262471207</v>
      </c>
      <c r="K265">
        <v>59.7914835534446</v>
      </c>
      <c r="L265">
        <f>(Table2[[#This Row],[6M Return vs Nifty]]-AVERAGE(Table2[6M Return vs Nifty]))/_xlfn.STDEV.P(Table2[6M Return vs Nifty])</f>
        <v>1.3692811076013089</v>
      </c>
      <c r="M265">
        <v>6.8702253474022204</v>
      </c>
      <c r="N265">
        <f>(Table2[[#This Row],[1W Return vs Nifty]]-AVERAGE(Table2[1W Return vs Nifty]))/_xlfn.STDEV.P(Table2[1W Return vs Nifty])</f>
        <v>1.0101682897537809</v>
      </c>
      <c r="O265">
        <v>812.19</v>
      </c>
      <c r="P265">
        <v>756.48355051300405</v>
      </c>
      <c r="Q265">
        <v>615.83479213544797</v>
      </c>
      <c r="R265">
        <v>65.831772158980897</v>
      </c>
      <c r="S265">
        <v>9.0816188330316683E-2</v>
      </c>
      <c r="T265">
        <v>0.171142451675518</v>
      </c>
      <c r="U265">
        <v>0.43861634859555387</v>
      </c>
      <c r="V265">
        <v>0.934916863055264</v>
      </c>
      <c r="W265">
        <v>861.05</v>
      </c>
      <c r="X265">
        <v>895.45</v>
      </c>
      <c r="Y265">
        <v>812.55</v>
      </c>
      <c r="Z265">
        <v>903.15</v>
      </c>
      <c r="AA265">
        <v>680</v>
      </c>
      <c r="AB265">
        <v>903.15</v>
      </c>
      <c r="AC265">
        <v>2.8918181290285228E-2</v>
      </c>
      <c r="AD265">
        <v>1.0722952762571181E-2</v>
      </c>
      <c r="AE265">
        <v>9.0332902590609887E-2</v>
      </c>
      <c r="AF265">
        <v>1.9414188159602608E-2</v>
      </c>
      <c r="AG265">
        <v>0.30286764705882363</v>
      </c>
      <c r="AH265">
        <v>1.9414188159602608E-2</v>
      </c>
      <c r="AI265">
        <v>1.9414188159602599</v>
      </c>
      <c r="AJ265">
        <v>102.68817204301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0.27</v>
      </c>
      <c r="AM265" t="s">
        <v>2950</v>
      </c>
      <c r="AN265">
        <v>23.06</v>
      </c>
      <c r="AO265" t="s">
        <v>2950</v>
      </c>
      <c r="AP265">
        <v>-2.757827037072E-3</v>
      </c>
      <c r="AQ265">
        <f>(Table2[[#This Row],[Sharpe Ratio]]-AVERAGE(Table2[Sharpe Ratio]))/_xlfn.STDEV.P(Table2[Sharpe Ratio])</f>
        <v>-0.6567696516234478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1.2871604631484277</v>
      </c>
      <c r="AS265">
        <f>_xlfn.RANK.AVG(Table2[[#This Row],[1Y Return vs Nifty Z-Score]],Table2[1Y Return vs Nifty Z-Score])</f>
        <v>257</v>
      </c>
      <c r="AT265">
        <f>_xlfn.RANK.AVG(Table2[[#This Row],[6M Return vs Nifty Z-Score]],Table2[6M Return vs Nifty Z-Score])</f>
        <v>71</v>
      </c>
      <c r="AU265">
        <f>_xlfn.RANK.AVG(Table2[[#This Row],[Sharpe Ratio Z-Score]],Table2[Sharpe Ratio Z-Score])</f>
        <v>549</v>
      </c>
      <c r="AV265">
        <f>(Table2[[#This Row],[Rank 1Y]]+Table2[[#This Row],[Rank 6M]]+Table2[[#This Row],[Rank Sharpe]])/3</f>
        <v>292.33333333333331</v>
      </c>
    </row>
    <row r="266" spans="1:48" hidden="1" x14ac:dyDescent="0.3">
      <c r="A266" t="s">
        <v>1051</v>
      </c>
      <c r="B266" t="s">
        <v>1052</v>
      </c>
      <c r="C266" t="s">
        <v>2910</v>
      </c>
      <c r="D266" t="s">
        <v>376</v>
      </c>
      <c r="E266">
        <v>10844.799348254999</v>
      </c>
      <c r="F266">
        <v>397.4</v>
      </c>
      <c r="G266">
        <v>78.696677755863206</v>
      </c>
      <c r="H266">
        <f>(Table2[[#This Row],[1Y Return vs Nifty]]-AVERAGE(Table2[1Y Return vs Nifty]))/_xlfn.STDEV.P(Table2[1Y Return vs Nifty])</f>
        <v>0.3927418057898619</v>
      </c>
      <c r="I266">
        <v>-7.4361950941192196</v>
      </c>
      <c r="J266">
        <f>(Table2[[#This Row],[1M Return vs Nifty]]-AVERAGE(Table2[1M Return vs Nifty]))/_xlfn.STDEV.P(Table2[1M Return vs Nifty])</f>
        <v>-0.93939682782065936</v>
      </c>
      <c r="K266">
        <v>-6.6173581485557103</v>
      </c>
      <c r="L266">
        <f>(Table2[[#This Row],[6M Return vs Nifty]]-AVERAGE(Table2[6M Return vs Nifty]))/_xlfn.STDEV.P(Table2[6M Return vs Nifty])</f>
        <v>-0.66040388881489187</v>
      </c>
      <c r="M266">
        <v>-2.1527770808216098</v>
      </c>
      <c r="N266">
        <f>(Table2[[#This Row],[1W Return vs Nifty]]-AVERAGE(Table2[1W Return vs Nifty]))/_xlfn.STDEV.P(Table2[1W Return vs Nifty])</f>
        <v>-0.69770153769231702</v>
      </c>
      <c r="O266">
        <v>401.46</v>
      </c>
      <c r="P266">
        <v>409.4567758096</v>
      </c>
      <c r="Q266">
        <v>381.67890597949901</v>
      </c>
      <c r="R266">
        <v>61.329257734338398</v>
      </c>
      <c r="S266">
        <v>-1.0113087231604645E-2</v>
      </c>
      <c r="T266">
        <v>-2.9445784077600679E-2</v>
      </c>
      <c r="U266">
        <v>4.1189318493135119E-2</v>
      </c>
      <c r="V266">
        <v>1.1148284038332299</v>
      </c>
      <c r="W266">
        <v>392</v>
      </c>
      <c r="X266">
        <v>399</v>
      </c>
      <c r="Y266">
        <v>390.6</v>
      </c>
      <c r="Z266">
        <v>404.15</v>
      </c>
      <c r="AA266">
        <v>358.6</v>
      </c>
      <c r="AB266">
        <v>425.25</v>
      </c>
      <c r="AC266">
        <v>1.377551020408152E-2</v>
      </c>
      <c r="AD266">
        <v>4.0261701056869548E-3</v>
      </c>
      <c r="AE266">
        <v>1.7409114183307706E-2</v>
      </c>
      <c r="AF266">
        <v>1.6985405133366882E-2</v>
      </c>
      <c r="AG266">
        <v>0.10819854991634115</v>
      </c>
      <c r="AH266">
        <v>7.0080523402113792E-2</v>
      </c>
      <c r="AI266">
        <v>39.3935581278309</v>
      </c>
      <c r="AJ266">
        <v>108.226355776788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-0.21</v>
      </c>
      <c r="AM266" t="s">
        <v>2949</v>
      </c>
      <c r="AN266">
        <v>6.16</v>
      </c>
      <c r="AO266" t="s">
        <v>2950</v>
      </c>
      <c r="AP266">
        <v>0.11987954278716199</v>
      </c>
      <c r="AQ266">
        <f>(Table2[[#This Row],[Sharpe Ratio]]-AVERAGE(Table2[Sharpe Ratio]))/_xlfn.STDEV.P(Table2[Sharpe Ratio])</f>
        <v>0.71921251671627195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172</v>
      </c>
      <c r="AT266">
        <f>_xlfn.RANK.AVG(Table2[[#This Row],[6M Return vs Nifty Z-Score]],Table2[6M Return vs Nifty Z-Score])</f>
        <v>521</v>
      </c>
      <c r="AU266">
        <f>_xlfn.RANK.AVG(Table2[[#This Row],[Sharpe Ratio Z-Score]],Table2[Sharpe Ratio Z-Score])</f>
        <v>185</v>
      </c>
      <c r="AV266">
        <f>(Table2[[#This Row],[Rank 1Y]]+Table2[[#This Row],[Rank 6M]]+Table2[[#This Row],[Rank Sharpe]])/3</f>
        <v>292.66666666666669</v>
      </c>
    </row>
    <row r="267" spans="1:48" x14ac:dyDescent="0.3">
      <c r="A267" t="s">
        <v>576</v>
      </c>
      <c r="B267" t="s">
        <v>577</v>
      </c>
      <c r="C267" t="s">
        <v>2910</v>
      </c>
      <c r="D267" t="s">
        <v>255</v>
      </c>
      <c r="E267">
        <v>30884.63822112</v>
      </c>
      <c r="F267">
        <v>2664.3</v>
      </c>
      <c r="G267">
        <v>45.396545503340398</v>
      </c>
      <c r="H267">
        <f>(Table2[[#This Row],[1Y Return vs Nifty]]-AVERAGE(Table2[1Y Return vs Nifty]))/_xlfn.STDEV.P(Table2[1Y Return vs Nifty])</f>
        <v>-5.345480339072982E-3</v>
      </c>
      <c r="I267">
        <v>19.5976432719843</v>
      </c>
      <c r="J267">
        <f>(Table2[[#This Row],[1M Return vs Nifty]]-AVERAGE(Table2[1M Return vs Nifty]))/_xlfn.STDEV.P(Table2[1M Return vs Nifty])</f>
        <v>1.4040938861780028</v>
      </c>
      <c r="K267">
        <v>37.149993344691403</v>
      </c>
      <c r="L267">
        <f>(Table2[[#This Row],[6M Return vs Nifty]]-AVERAGE(Table2[6M Return vs Nifty]))/_xlfn.STDEV.P(Table2[6M Return vs Nifty])</f>
        <v>0.67727847970686006</v>
      </c>
      <c r="M267">
        <v>5.3536605640921202</v>
      </c>
      <c r="N267">
        <f>(Table2[[#This Row],[1W Return vs Nifty]]-AVERAGE(Table2[1W Return vs Nifty]))/_xlfn.STDEV.P(Table2[1W Return vs Nifty])</f>
        <v>0.72311359200917358</v>
      </c>
      <c r="O267">
        <v>2446.63</v>
      </c>
      <c r="P267">
        <v>2230.1506283824301</v>
      </c>
      <c r="Q267">
        <v>1912.78012264111</v>
      </c>
      <c r="R267">
        <v>67.2054665576009</v>
      </c>
      <c r="S267">
        <v>8.8967273351508114E-2</v>
      </c>
      <c r="T267">
        <v>0.19467266743882083</v>
      </c>
      <c r="U267">
        <v>0.39289402292680342</v>
      </c>
      <c r="V267">
        <v>1.6182514861567101</v>
      </c>
      <c r="W267">
        <v>2641.85</v>
      </c>
      <c r="X267">
        <v>2770.95</v>
      </c>
      <c r="Y267">
        <v>2575</v>
      </c>
      <c r="Z267">
        <v>2770.95</v>
      </c>
      <c r="AA267">
        <v>2066.9499999999998</v>
      </c>
      <c r="AB267">
        <v>3061.3</v>
      </c>
      <c r="AC267">
        <v>8.4978329579652456E-3</v>
      </c>
      <c r="AD267">
        <v>4.0029275982434331E-2</v>
      </c>
      <c r="AE267">
        <v>3.4679611650485498E-2</v>
      </c>
      <c r="AF267">
        <v>4.0029275982434331E-2</v>
      </c>
      <c r="AG267">
        <v>0.28900070151672774</v>
      </c>
      <c r="AH267">
        <v>0.1490072439289869</v>
      </c>
      <c r="AI267">
        <v>14.900724392898599</v>
      </c>
      <c r="AJ267">
        <v>73.000876594915695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0.24</v>
      </c>
      <c r="AM267" t="s">
        <v>2950</v>
      </c>
      <c r="AN267">
        <v>20.96</v>
      </c>
      <c r="AO267" t="s">
        <v>2950</v>
      </c>
      <c r="AP267">
        <v>1.7781357626915E-2</v>
      </c>
      <c r="AQ267">
        <f>(Table2[[#This Row],[Sharpe Ratio]]-AVERAGE(Table2[Sharpe Ratio]))/_xlfn.STDEV.P(Table2[Sharpe Ratio])</f>
        <v>-0.42632152728428679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2.3728189502706769</v>
      </c>
      <c r="AS267">
        <f>_xlfn.RANK.AVG(Table2[[#This Row],[1Y Return vs Nifty Z-Score]],Table2[1Y Return vs Nifty Z-Score])</f>
        <v>278</v>
      </c>
      <c r="AT267">
        <f>_xlfn.RANK.AVG(Table2[[#This Row],[6M Return vs Nifty Z-Score]],Table2[6M Return vs Nifty Z-Score])</f>
        <v>150</v>
      </c>
      <c r="AU267">
        <f>_xlfn.RANK.AVG(Table2[[#This Row],[Sharpe Ratio Z-Score]],Table2[Sharpe Ratio Z-Score])</f>
        <v>452</v>
      </c>
      <c r="AV267">
        <f>(Table2[[#This Row],[Rank 1Y]]+Table2[[#This Row],[Rank 6M]]+Table2[[#This Row],[Rank Sharpe]])/3</f>
        <v>293.33333333333331</v>
      </c>
    </row>
    <row r="268" spans="1:48" x14ac:dyDescent="0.3">
      <c r="A268" t="s">
        <v>1207</v>
      </c>
      <c r="B268" t="s">
        <v>1208</v>
      </c>
      <c r="C268" t="s">
        <v>2913</v>
      </c>
      <c r="D268" t="s">
        <v>65</v>
      </c>
      <c r="E268">
        <v>8600.4234768400001</v>
      </c>
      <c r="F268">
        <v>572.70000000000005</v>
      </c>
      <c r="G268">
        <v>125.895953402815</v>
      </c>
      <c r="H268">
        <f>(Table2[[#This Row],[1Y Return vs Nifty]]-AVERAGE(Table2[1Y Return vs Nifty]))/_xlfn.STDEV.P(Table2[1Y Return vs Nifty])</f>
        <v>0.95698675854445903</v>
      </c>
      <c r="I268">
        <v>0.19264774237876001</v>
      </c>
      <c r="J268">
        <f>(Table2[[#This Row],[1M Return vs Nifty]]-AVERAGE(Table2[1M Return vs Nifty]))/_xlfn.STDEV.P(Table2[1M Return vs Nifty])</f>
        <v>-0.27807296756170402</v>
      </c>
      <c r="K268">
        <v>29.955499449399301</v>
      </c>
      <c r="L268">
        <f>(Table2[[#This Row],[6M Return vs Nifty]]-AVERAGE(Table2[6M Return vs Nifty]))/_xlfn.STDEV.P(Table2[6M Return vs Nifty])</f>
        <v>0.45738974287857598</v>
      </c>
      <c r="M268">
        <v>-0.89651925449895598</v>
      </c>
      <c r="N268">
        <f>(Table2[[#This Row],[1W Return vs Nifty]]-AVERAGE(Table2[1W Return vs Nifty]))/_xlfn.STDEV.P(Table2[1W Return vs Nifty])</f>
        <v>-0.45991762328725067</v>
      </c>
      <c r="O268">
        <v>563.41</v>
      </c>
      <c r="P268">
        <v>553.06124795849996</v>
      </c>
      <c r="Q268">
        <v>453.85416587429899</v>
      </c>
      <c r="R268">
        <v>62.9940362794664</v>
      </c>
      <c r="S268">
        <v>1.6488880211569024E-2</v>
      </c>
      <c r="T268">
        <v>3.5509181151259561E-2</v>
      </c>
      <c r="U268">
        <v>0.26185907954983279</v>
      </c>
      <c r="V268">
        <v>1.4545908037092199</v>
      </c>
      <c r="W268">
        <v>560.20000000000005</v>
      </c>
      <c r="X268">
        <v>593.75</v>
      </c>
      <c r="Y268">
        <v>552</v>
      </c>
      <c r="Z268">
        <v>593.75</v>
      </c>
      <c r="AA268">
        <v>490.15</v>
      </c>
      <c r="AB268">
        <v>599</v>
      </c>
      <c r="AC268">
        <v>2.2313459478757514E-2</v>
      </c>
      <c r="AD268">
        <v>3.6755718526279013E-2</v>
      </c>
      <c r="AE268">
        <v>3.7500000000000089E-2</v>
      </c>
      <c r="AF268">
        <v>3.6755718526279013E-2</v>
      </c>
      <c r="AG268">
        <v>0.16841783127614018</v>
      </c>
      <c r="AH268">
        <v>4.5922821721669171E-2</v>
      </c>
      <c r="AI268">
        <v>10.005238344683001</v>
      </c>
      <c r="AJ268">
        <v>168.55803048065599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-0.05</v>
      </c>
      <c r="AM268" t="s">
        <v>2949</v>
      </c>
      <c r="AN268">
        <v>12.32</v>
      </c>
      <c r="AO268" t="s">
        <v>2950</v>
      </c>
      <c r="AP268">
        <v>-1.7344751205788E-2</v>
      </c>
      <c r="AQ268">
        <f>(Table2[[#This Row],[Sharpe Ratio]]-AVERAGE(Table2[Sharpe Ratio]))/_xlfn.STDEV.P(Table2[Sharpe Ratio])</f>
        <v>-0.82043385590182971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-0.14404794532774939</v>
      </c>
      <c r="AS268">
        <f>_xlfn.RANK.AVG(Table2[[#This Row],[1Y Return vs Nifty Z-Score]],Table2[1Y Return vs Nifty Z-Score])</f>
        <v>93</v>
      </c>
      <c r="AT268">
        <f>_xlfn.RANK.AVG(Table2[[#This Row],[6M Return vs Nifty Z-Score]],Table2[6M Return vs Nifty Z-Score])</f>
        <v>206</v>
      </c>
      <c r="AU268">
        <f>_xlfn.RANK.AVG(Table2[[#This Row],[Sharpe Ratio Z-Score]],Table2[Sharpe Ratio Z-Score])</f>
        <v>581</v>
      </c>
      <c r="AV268">
        <f>(Table2[[#This Row],[Rank 1Y]]+Table2[[#This Row],[Rank 6M]]+Table2[[#This Row],[Rank Sharpe]])/3</f>
        <v>293.33333333333331</v>
      </c>
    </row>
    <row r="269" spans="1:48" x14ac:dyDescent="0.3">
      <c r="A269" t="s">
        <v>331</v>
      </c>
      <c r="B269" t="s">
        <v>332</v>
      </c>
      <c r="C269" t="s">
        <v>2911</v>
      </c>
      <c r="D269" t="s">
        <v>129</v>
      </c>
      <c r="E269">
        <v>70012.403648549996</v>
      </c>
      <c r="F269">
        <v>155.44</v>
      </c>
      <c r="G269">
        <v>56.431007371389903</v>
      </c>
      <c r="H269">
        <f>(Table2[[#This Row],[1Y Return vs Nifty]]-AVERAGE(Table2[1Y Return vs Nifty]))/_xlfn.STDEV.P(Table2[1Y Return vs Nifty])</f>
        <v>0.12656627741715204</v>
      </c>
      <c r="I269">
        <v>-12.875055208311601</v>
      </c>
      <c r="J269">
        <f>(Table2[[#This Row],[1M Return vs Nifty]]-AVERAGE(Table2[1M Return vs Nifty]))/_xlfn.STDEV.P(Table2[1M Return vs Nifty])</f>
        <v>-1.4108769779842065</v>
      </c>
      <c r="K269">
        <v>32.0383687770778</v>
      </c>
      <c r="L269">
        <f>(Table2[[#This Row],[6M Return vs Nifty]]-AVERAGE(Table2[6M Return vs Nifty]))/_xlfn.STDEV.P(Table2[6M Return vs Nifty])</f>
        <v>0.52104946823344844</v>
      </c>
      <c r="M269">
        <v>2.72055068572041</v>
      </c>
      <c r="N269">
        <f>(Table2[[#This Row],[1W Return vs Nifty]]-AVERAGE(Table2[1W Return vs Nifty]))/_xlfn.STDEV.P(Table2[1W Return vs Nifty])</f>
        <v>0.2247197425788858</v>
      </c>
      <c r="O269">
        <v>154.34</v>
      </c>
      <c r="P269">
        <v>153.08550865196099</v>
      </c>
      <c r="Q269">
        <v>128.563388700546</v>
      </c>
      <c r="R269">
        <v>59.535721396849397</v>
      </c>
      <c r="S269">
        <v>7.127121938577119E-3</v>
      </c>
      <c r="T269">
        <v>1.5380236632272837E-2</v>
      </c>
      <c r="U269">
        <v>0.20905338270178819</v>
      </c>
      <c r="V269">
        <v>0.65920187159029797</v>
      </c>
      <c r="W269">
        <v>153.91</v>
      </c>
      <c r="X269">
        <v>159.30000000000001</v>
      </c>
      <c r="Y269">
        <v>149.5</v>
      </c>
      <c r="Z269">
        <v>159.30000000000001</v>
      </c>
      <c r="AA269">
        <v>124.8</v>
      </c>
      <c r="AB269">
        <v>168</v>
      </c>
      <c r="AC269">
        <v>9.9408745370670459E-3</v>
      </c>
      <c r="AD269">
        <v>2.4832732887287712E-2</v>
      </c>
      <c r="AE269">
        <v>3.9732441471571844E-2</v>
      </c>
      <c r="AF269">
        <v>2.4832732887287712E-2</v>
      </c>
      <c r="AG269">
        <v>0.24551282051282053</v>
      </c>
      <c r="AH269">
        <v>8.0802882141019161E-2</v>
      </c>
      <c r="AI269">
        <v>12.8088008234688</v>
      </c>
      <c r="AJ269">
        <v>90.024449877750598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-0.05</v>
      </c>
      <c r="AM269" t="s">
        <v>2949</v>
      </c>
      <c r="AN269">
        <v>16.829999999999998</v>
      </c>
      <c r="AO269" t="s">
        <v>2950</v>
      </c>
      <c r="AP269">
        <v>1.8261218671236E-2</v>
      </c>
      <c r="AQ269">
        <f>(Table2[[#This Row],[Sharpe Ratio]]-AVERAGE(Table2[Sharpe Ratio]))/_xlfn.STDEV.P(Table2[Sharpe Ratio])</f>
        <v>-0.42093752205641133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-0.9594790118111316</v>
      </c>
      <c r="AS269">
        <f>_xlfn.RANK.AVG(Table2[[#This Row],[1Y Return vs Nifty Z-Score]],Table2[1Y Return vs Nifty Z-Score])</f>
        <v>245</v>
      </c>
      <c r="AT269">
        <f>_xlfn.RANK.AVG(Table2[[#This Row],[6M Return vs Nifty Z-Score]],Table2[6M Return vs Nifty Z-Score])</f>
        <v>188</v>
      </c>
      <c r="AU269">
        <f>_xlfn.RANK.AVG(Table2[[#This Row],[Sharpe Ratio Z-Score]],Table2[Sharpe Ratio Z-Score])</f>
        <v>450</v>
      </c>
      <c r="AV269">
        <f>(Table2[[#This Row],[Rank 1Y]]+Table2[[#This Row],[Rank 6M]]+Table2[[#This Row],[Rank Sharpe]])/3</f>
        <v>294.33333333333331</v>
      </c>
    </row>
    <row r="270" spans="1:48" x14ac:dyDescent="0.3">
      <c r="A270" t="s">
        <v>974</v>
      </c>
      <c r="B270" t="s">
        <v>975</v>
      </c>
      <c r="C270" t="s">
        <v>2906</v>
      </c>
      <c r="D270" t="s">
        <v>691</v>
      </c>
      <c r="E270">
        <v>12761.13389915</v>
      </c>
      <c r="F270">
        <v>700.6</v>
      </c>
      <c r="G270">
        <v>73.813166024287099</v>
      </c>
      <c r="H270">
        <f>(Table2[[#This Row],[1Y Return vs Nifty]]-AVERAGE(Table2[1Y Return vs Nifty]))/_xlfn.STDEV.P(Table2[1Y Return vs Nifty])</f>
        <v>0.33436173939073621</v>
      </c>
      <c r="I270">
        <v>-14.453173955134799</v>
      </c>
      <c r="J270">
        <f>(Table2[[#This Row],[1M Return vs Nifty]]-AVERAGE(Table2[1M Return vs Nifty]))/_xlfn.STDEV.P(Table2[1M Return vs Nifty])</f>
        <v>-1.5476798462518702</v>
      </c>
      <c r="K270">
        <v>33.7823027394222</v>
      </c>
      <c r="L270">
        <f>(Table2[[#This Row],[6M Return vs Nifty]]-AVERAGE(Table2[6M Return vs Nifty]))/_xlfn.STDEV.P(Table2[6M Return vs Nifty])</f>
        <v>0.57435015090451014</v>
      </c>
      <c r="M270">
        <v>-6.7150712939252504</v>
      </c>
      <c r="N270">
        <f>(Table2[[#This Row],[1W Return vs Nifty]]-AVERAGE(Table2[1W Return vs Nifty]))/_xlfn.STDEV.P(Table2[1W Return vs Nifty])</f>
        <v>-1.561250527341149</v>
      </c>
      <c r="O270">
        <v>711.82</v>
      </c>
      <c r="P270">
        <v>702.55387606938905</v>
      </c>
      <c r="Q270">
        <v>590.24036061236995</v>
      </c>
      <c r="R270">
        <v>49.044469309979803</v>
      </c>
      <c r="S270">
        <v>-1.5762411845691382E-2</v>
      </c>
      <c r="T270">
        <v>-2.7811049599789639E-3</v>
      </c>
      <c r="U270">
        <v>0.18697406472361999</v>
      </c>
      <c r="V270">
        <v>0.47614545921803902</v>
      </c>
      <c r="W270">
        <v>678.4</v>
      </c>
      <c r="X270">
        <v>707.25</v>
      </c>
      <c r="Y270">
        <v>678.4</v>
      </c>
      <c r="Z270">
        <v>727.95</v>
      </c>
      <c r="AA270">
        <v>621.75</v>
      </c>
      <c r="AB270">
        <v>746.85</v>
      </c>
      <c r="AC270">
        <v>3.2724056603773644E-2</v>
      </c>
      <c r="AD270">
        <v>9.4918641164716266E-3</v>
      </c>
      <c r="AE270">
        <v>3.2724056603773644E-2</v>
      </c>
      <c r="AF270">
        <v>3.9037967456465816E-2</v>
      </c>
      <c r="AG270">
        <v>0.12681946119823073</v>
      </c>
      <c r="AH270">
        <v>6.6014844419069352E-2</v>
      </c>
      <c r="AI270">
        <v>17.328004567513499</v>
      </c>
      <c r="AJ270">
        <v>109.071918830199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0.04</v>
      </c>
      <c r="AM270" t="s">
        <v>2950</v>
      </c>
      <c r="AN270">
        <v>5.57</v>
      </c>
      <c r="AO270" t="s">
        <v>2950</v>
      </c>
      <c r="AP270">
        <v>0</v>
      </c>
      <c r="AQ270">
        <f>(Table2[[#This Row],[Sharpe Ratio]]-AVERAGE(Table2[Sharpe Ratio]))/_xlfn.STDEV.P(Table2[Sharpe Ratio])</f>
        <v>-0.62582703737939727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-2.8260455206771704</v>
      </c>
      <c r="AS270">
        <f>_xlfn.RANK.AVG(Table2[[#This Row],[1Y Return vs Nifty Z-Score]],Table2[1Y Return vs Nifty Z-Score])</f>
        <v>188</v>
      </c>
      <c r="AT270">
        <f>_xlfn.RANK.AVG(Table2[[#This Row],[6M Return vs Nifty Z-Score]],Table2[6M Return vs Nifty Z-Score])</f>
        <v>176</v>
      </c>
      <c r="AU270">
        <f>_xlfn.RANK.AVG(Table2[[#This Row],[Sharpe Ratio Z-Score]],Table2[Sharpe Ratio Z-Score])</f>
        <v>520</v>
      </c>
      <c r="AV270">
        <f>(Table2[[#This Row],[Rank 1Y]]+Table2[[#This Row],[Rank 6M]]+Table2[[#This Row],[Rank Sharpe]])/3</f>
        <v>294.66666666666669</v>
      </c>
    </row>
    <row r="271" spans="1:48" hidden="1" x14ac:dyDescent="0.3">
      <c r="A271" t="s">
        <v>1469</v>
      </c>
      <c r="B271" t="s">
        <v>1470</v>
      </c>
      <c r="C271" t="s">
        <v>2915</v>
      </c>
      <c r="D271" t="s">
        <v>137</v>
      </c>
      <c r="E271">
        <v>5895.2250000000004</v>
      </c>
      <c r="F271">
        <v>193.58</v>
      </c>
      <c r="G271">
        <v>71.8989378013394</v>
      </c>
      <c r="H271">
        <f>(Table2[[#This Row],[1Y Return vs Nifty]]-AVERAGE(Table2[1Y Return vs Nifty]))/_xlfn.STDEV.P(Table2[1Y Return vs Nifty])</f>
        <v>0.31147804894392328</v>
      </c>
      <c r="I271">
        <v>-11.9216321636014</v>
      </c>
      <c r="J271">
        <f>(Table2[[#This Row],[1M Return vs Nifty]]-AVERAGE(Table2[1M Return vs Nifty]))/_xlfn.STDEV.P(Table2[1M Return vs Nifty])</f>
        <v>-1.3282272994024102</v>
      </c>
      <c r="K271">
        <v>16.830034311672499</v>
      </c>
      <c r="L271">
        <f>(Table2[[#This Row],[6M Return vs Nifty]]-AVERAGE(Table2[6M Return vs Nifty]))/_xlfn.STDEV.P(Table2[6M Return vs Nifty])</f>
        <v>5.6229912677448549E-2</v>
      </c>
      <c r="M271">
        <v>-3.86827581882882</v>
      </c>
      <c r="N271">
        <f>(Table2[[#This Row],[1W Return vs Nifty]]-AVERAGE(Table2[1W Return vs Nifty]))/_xlfn.STDEV.P(Table2[1W Return vs Nifty])</f>
        <v>-1.0224103646011791</v>
      </c>
      <c r="O271">
        <v>195.54</v>
      </c>
      <c r="P271">
        <v>198.564395354091</v>
      </c>
      <c r="Q271">
        <v>176.463381656378</v>
      </c>
      <c r="R271">
        <v>53.793689074065703</v>
      </c>
      <c r="S271">
        <v>-1.0023524598547495E-2</v>
      </c>
      <c r="T271">
        <v>-2.5102160662804351E-2</v>
      </c>
      <c r="U271">
        <v>9.6998131753774919E-2</v>
      </c>
      <c r="V271">
        <v>1.0011643291730801</v>
      </c>
      <c r="W271">
        <v>192.23</v>
      </c>
      <c r="X271">
        <v>196.89</v>
      </c>
      <c r="Y271">
        <v>191.71</v>
      </c>
      <c r="Z271">
        <v>199.42</v>
      </c>
      <c r="AA271">
        <v>162.80000000000001</v>
      </c>
      <c r="AB271">
        <v>210.95</v>
      </c>
      <c r="AC271">
        <v>7.0228372262395311E-3</v>
      </c>
      <c r="AD271">
        <v>1.7098873850604157E-2</v>
      </c>
      <c r="AE271">
        <v>9.7543164154192397E-3</v>
      </c>
      <c r="AF271">
        <v>3.0168405827048161E-2</v>
      </c>
      <c r="AG271">
        <v>0.18906633906633896</v>
      </c>
      <c r="AH271">
        <v>8.9730344043805976E-2</v>
      </c>
      <c r="AI271">
        <v>36.868478148568997</v>
      </c>
      <c r="AJ271">
        <v>101.43600416232999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-0.23</v>
      </c>
      <c r="AM271" t="s">
        <v>2949</v>
      </c>
      <c r="AN271">
        <v>13.64</v>
      </c>
      <c r="AO271" t="s">
        <v>2950</v>
      </c>
      <c r="AP271">
        <v>3.3335279664113003E-2</v>
      </c>
      <c r="AQ271">
        <f>(Table2[[#This Row],[Sharpe Ratio]]-AVERAGE(Table2[Sharpe Ratio]))/_xlfn.STDEV.P(Table2[Sharpe Ratio])</f>
        <v>-0.25180767884148131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194</v>
      </c>
      <c r="AT271">
        <f>_xlfn.RANK.AVG(Table2[[#This Row],[6M Return vs Nifty Z-Score]],Table2[6M Return vs Nifty Z-Score])</f>
        <v>290</v>
      </c>
      <c r="AU271">
        <f>_xlfn.RANK.AVG(Table2[[#This Row],[Sharpe Ratio Z-Score]],Table2[Sharpe Ratio Z-Score])</f>
        <v>406</v>
      </c>
      <c r="AV271">
        <f>(Table2[[#This Row],[Rank 1Y]]+Table2[[#This Row],[Rank 6M]]+Table2[[#This Row],[Rank Sharpe]])/3</f>
        <v>296.66666666666669</v>
      </c>
    </row>
    <row r="272" spans="1:48" hidden="1" x14ac:dyDescent="0.3">
      <c r="A272" t="s">
        <v>855</v>
      </c>
      <c r="B272" t="s">
        <v>856</v>
      </c>
      <c r="C272" t="s">
        <v>2914</v>
      </c>
      <c r="D272" t="s">
        <v>129</v>
      </c>
      <c r="E272">
        <v>15822.98496722</v>
      </c>
      <c r="F272">
        <v>526.75</v>
      </c>
      <c r="G272">
        <v>72.066314015879399</v>
      </c>
      <c r="H272">
        <f>(Table2[[#This Row],[1Y Return vs Nifty]]-AVERAGE(Table2[1Y Return vs Nifty]))/_xlfn.STDEV.P(Table2[1Y Return vs Nifty])</f>
        <v>0.31347895219870586</v>
      </c>
      <c r="I272">
        <v>-18.8171673530472</v>
      </c>
      <c r="J272">
        <f>(Table2[[#This Row],[1M Return vs Nifty]]-AVERAGE(Table2[1M Return vs Nifty]))/_xlfn.STDEV.P(Table2[1M Return vs Nifty])</f>
        <v>-1.9259826926868151</v>
      </c>
      <c r="K272">
        <v>-8.3252879839911191</v>
      </c>
      <c r="L272">
        <f>(Table2[[#This Row],[6M Return vs Nifty]]-AVERAGE(Table2[6M Return vs Nifty]))/_xlfn.STDEV.P(Table2[6M Return vs Nifty])</f>
        <v>-0.71260416024065332</v>
      </c>
      <c r="M272">
        <v>-3.4999091389058101</v>
      </c>
      <c r="N272">
        <f>(Table2[[#This Row],[1W Return vs Nifty]]-AVERAGE(Table2[1W Return vs Nifty]))/_xlfn.STDEV.P(Table2[1W Return vs Nifty])</f>
        <v>-0.95268608567279078</v>
      </c>
      <c r="O272">
        <v>542.57000000000005</v>
      </c>
      <c r="P272">
        <v>557.12246345470101</v>
      </c>
      <c r="Q272">
        <v>501.22336522251902</v>
      </c>
      <c r="R272">
        <v>55.690937435309003</v>
      </c>
      <c r="S272">
        <v>-2.9157528060895443E-2</v>
      </c>
      <c r="T272">
        <v>-5.451667352696965E-2</v>
      </c>
      <c r="U272">
        <v>5.0928660849935303E-2</v>
      </c>
      <c r="V272">
        <v>1.6714845343295699</v>
      </c>
      <c r="W272">
        <v>515.1</v>
      </c>
      <c r="X272">
        <v>528.4</v>
      </c>
      <c r="Y272">
        <v>514.79999999999995</v>
      </c>
      <c r="Z272">
        <v>549.4</v>
      </c>
      <c r="AA272">
        <v>440.15</v>
      </c>
      <c r="AB272">
        <v>583.95000000000005</v>
      </c>
      <c r="AC272">
        <v>2.2616967579110803E-2</v>
      </c>
      <c r="AD272">
        <v>3.1324157570005173E-3</v>
      </c>
      <c r="AE272">
        <v>2.3212898212898292E-2</v>
      </c>
      <c r="AF272">
        <v>4.2999525391551829E-2</v>
      </c>
      <c r="AG272">
        <v>0.19675110757696257</v>
      </c>
      <c r="AH272">
        <v>0.10859041290934979</v>
      </c>
      <c r="AI272">
        <v>19.9620313241575</v>
      </c>
      <c r="AJ272">
        <v>103.732353509959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-0.2</v>
      </c>
      <c r="AM272" t="s">
        <v>2949</v>
      </c>
      <c r="AN272">
        <v>9.5</v>
      </c>
      <c r="AO272" t="s">
        <v>2950</v>
      </c>
      <c r="AP272">
        <v>0.13176480173484501</v>
      </c>
      <c r="AQ272">
        <f>(Table2[[#This Row],[Sharpe Ratio]]-AVERAGE(Table2[Sharpe Ratio]))/_xlfn.STDEV.P(Table2[Sharpe Ratio])</f>
        <v>0.85256423814955618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192</v>
      </c>
      <c r="AT272">
        <f>_xlfn.RANK.AVG(Table2[[#This Row],[6M Return vs Nifty Z-Score]],Table2[6M Return vs Nifty Z-Score])</f>
        <v>542</v>
      </c>
      <c r="AU272">
        <f>_xlfn.RANK.AVG(Table2[[#This Row],[Sharpe Ratio Z-Score]],Table2[Sharpe Ratio Z-Score])</f>
        <v>157</v>
      </c>
      <c r="AV272">
        <f>(Table2[[#This Row],[Rank 1Y]]+Table2[[#This Row],[Rank 6M]]+Table2[[#This Row],[Rank Sharpe]])/3</f>
        <v>297</v>
      </c>
    </row>
    <row r="273" spans="1:48" x14ac:dyDescent="0.3">
      <c r="A273" t="s">
        <v>1106</v>
      </c>
      <c r="B273" t="s">
        <v>1107</v>
      </c>
      <c r="C273" t="s">
        <v>2917</v>
      </c>
      <c r="D273" t="s">
        <v>151</v>
      </c>
      <c r="E273">
        <v>9873.8347455000003</v>
      </c>
      <c r="F273">
        <v>791</v>
      </c>
      <c r="G273">
        <v>35.541111152852302</v>
      </c>
      <c r="H273">
        <f>(Table2[[#This Row],[1Y Return vs Nifty]]-AVERAGE(Table2[1Y Return vs Nifty]))/_xlfn.STDEV.P(Table2[1Y Return vs Nifty])</f>
        <v>-0.12316252336028977</v>
      </c>
      <c r="I273">
        <v>3.9390767384043199</v>
      </c>
      <c r="J273">
        <f>(Table2[[#This Row],[1M Return vs Nifty]]-AVERAGE(Table2[1M Return vs Nifty]))/_xlfn.STDEV.P(Table2[1M Return vs Nifty])</f>
        <v>4.6694882417369576E-2</v>
      </c>
      <c r="K273">
        <v>67.3255888047875</v>
      </c>
      <c r="L273">
        <f>(Table2[[#This Row],[6M Return vs Nifty]]-AVERAGE(Table2[6M Return vs Nifty]))/_xlfn.STDEV.P(Table2[6M Return vs Nifty])</f>
        <v>1.5995495477390111</v>
      </c>
      <c r="M273">
        <v>1.3501001128489101</v>
      </c>
      <c r="N273">
        <f>(Table2[[#This Row],[1W Return vs Nifty]]-AVERAGE(Table2[1W Return vs Nifty]))/_xlfn.STDEV.P(Table2[1W Return vs Nifty])</f>
        <v>-3.4678523356657144E-2</v>
      </c>
      <c r="O273">
        <v>756.96</v>
      </c>
      <c r="P273">
        <v>726.85482691872301</v>
      </c>
      <c r="Q273">
        <v>589.46173549543198</v>
      </c>
      <c r="R273">
        <v>41.386457697801099</v>
      </c>
      <c r="S273">
        <v>4.4969351088564702E-2</v>
      </c>
      <c r="T273">
        <v>8.8250322768304024E-2</v>
      </c>
      <c r="U273">
        <v>0.34190220054772302</v>
      </c>
      <c r="V273">
        <v>1.0307370768442401</v>
      </c>
      <c r="W273">
        <v>785.05</v>
      </c>
      <c r="X273">
        <v>810.05</v>
      </c>
      <c r="Y273">
        <v>726</v>
      </c>
      <c r="Z273">
        <v>810.05</v>
      </c>
      <c r="AA273">
        <v>652</v>
      </c>
      <c r="AB273">
        <v>810.05</v>
      </c>
      <c r="AC273">
        <v>7.5791350869371943E-3</v>
      </c>
      <c r="AD273">
        <v>2.4083438685208458E-2</v>
      </c>
      <c r="AE273">
        <v>8.9531680440771311E-2</v>
      </c>
      <c r="AF273">
        <v>2.4083438685208458E-2</v>
      </c>
      <c r="AG273">
        <v>0.21319018404907975</v>
      </c>
      <c r="AH273">
        <v>2.4083438685208458E-2</v>
      </c>
      <c r="AI273">
        <v>2.40834386852084</v>
      </c>
      <c r="AJ273">
        <v>92.434010461014395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0.06</v>
      </c>
      <c r="AM273" t="s">
        <v>2950</v>
      </c>
      <c r="AN273">
        <v>9.98</v>
      </c>
      <c r="AO273" t="s">
        <v>2950</v>
      </c>
      <c r="AP273">
        <v>0</v>
      </c>
      <c r="AQ273">
        <f>(Table2[[#This Row],[Sharpe Ratio]]-AVERAGE(Table2[Sharpe Ratio]))/_xlfn.STDEV.P(Table2[Sharpe Ratio])</f>
        <v>-0.62582703737939727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0.86257634606003664</v>
      </c>
      <c r="AS273">
        <f>_xlfn.RANK.AVG(Table2[[#This Row],[1Y Return vs Nifty Z-Score]],Table2[1Y Return vs Nifty Z-Score])</f>
        <v>320</v>
      </c>
      <c r="AT273">
        <f>_xlfn.RANK.AVG(Table2[[#This Row],[6M Return vs Nifty Z-Score]],Table2[6M Return vs Nifty Z-Score])</f>
        <v>52</v>
      </c>
      <c r="AU273">
        <f>_xlfn.RANK.AVG(Table2[[#This Row],[Sharpe Ratio Z-Score]],Table2[Sharpe Ratio Z-Score])</f>
        <v>520</v>
      </c>
      <c r="AV273">
        <f>(Table2[[#This Row],[Rank 1Y]]+Table2[[#This Row],[Rank 6M]]+Table2[[#This Row],[Rank Sharpe]])/3</f>
        <v>297.33333333333331</v>
      </c>
    </row>
    <row r="274" spans="1:48" hidden="1" x14ac:dyDescent="0.3">
      <c r="A274" t="s">
        <v>559</v>
      </c>
      <c r="B274" t="s">
        <v>560</v>
      </c>
      <c r="C274" t="s">
        <v>2913</v>
      </c>
      <c r="D274" t="s">
        <v>283</v>
      </c>
      <c r="E274">
        <v>31803.356860989999</v>
      </c>
      <c r="F274">
        <v>1328.7</v>
      </c>
      <c r="G274">
        <v>76.369430637494204</v>
      </c>
      <c r="H274">
        <f>(Table2[[#This Row],[1Y Return vs Nifty]]-AVERAGE(Table2[1Y Return vs Nifty]))/_xlfn.STDEV.P(Table2[1Y Return vs Nifty])</f>
        <v>0.36492067035179726</v>
      </c>
      <c r="I274">
        <v>-7.9147683671860003</v>
      </c>
      <c r="J274">
        <f>(Table2[[#This Row],[1M Return vs Nifty]]-AVERAGE(Table2[1M Return vs Nifty]))/_xlfn.STDEV.P(Table2[1M Return vs Nifty])</f>
        <v>-0.98088305727175296</v>
      </c>
      <c r="K274">
        <v>31.0475724233352</v>
      </c>
      <c r="L274">
        <f>(Table2[[#This Row],[6M Return vs Nifty]]-AVERAGE(Table2[6M Return vs Nifty]))/_xlfn.STDEV.P(Table2[6M Return vs Nifty])</f>
        <v>0.49076728829844368</v>
      </c>
      <c r="M274">
        <v>2.1107024747823599</v>
      </c>
      <c r="N274">
        <f>(Table2[[#This Row],[1W Return vs Nifty]]-AVERAGE(Table2[1W Return vs Nifty]))/_xlfn.STDEV.P(Table2[1W Return vs Nifty])</f>
        <v>0.10928794844291707</v>
      </c>
      <c r="O274">
        <v>1280.6099999999999</v>
      </c>
      <c r="P274">
        <v>1290.9777774061499</v>
      </c>
      <c r="Q274">
        <v>1110.4053300977901</v>
      </c>
      <c r="R274">
        <v>14.317697662497199</v>
      </c>
      <c r="S274">
        <v>3.7552416426546831E-2</v>
      </c>
      <c r="T274">
        <v>2.9219885310219684E-2</v>
      </c>
      <c r="U274">
        <v>0.19659007750168622</v>
      </c>
      <c r="V274">
        <v>1.32526846772522</v>
      </c>
      <c r="W274">
        <v>1298</v>
      </c>
      <c r="X274">
        <v>1337</v>
      </c>
      <c r="Y274">
        <v>1296</v>
      </c>
      <c r="Z274">
        <v>1388.95</v>
      </c>
      <c r="AA274">
        <v>1026.05</v>
      </c>
      <c r="AB274">
        <v>1388.95</v>
      </c>
      <c r="AC274">
        <v>2.3651771956856749E-2</v>
      </c>
      <c r="AD274">
        <v>6.2467073078948943E-3</v>
      </c>
      <c r="AE274">
        <v>2.5231481481481577E-2</v>
      </c>
      <c r="AF274">
        <v>4.5345074132610907E-2</v>
      </c>
      <c r="AG274">
        <v>0.29496613225476342</v>
      </c>
      <c r="AH274">
        <v>4.5345074132610907E-2</v>
      </c>
      <c r="AI274">
        <v>13.938436065327</v>
      </c>
      <c r="AJ274">
        <v>110.37048765041099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-0.02</v>
      </c>
      <c r="AM274" t="s">
        <v>2949</v>
      </c>
      <c r="AN274">
        <v>23.39</v>
      </c>
      <c r="AO274" t="s">
        <v>2950</v>
      </c>
      <c r="AP274">
        <v>0</v>
      </c>
      <c r="AQ274">
        <f>(Table2[[#This Row],[Sharpe Ratio]]-AVERAGE(Table2[Sharpe Ratio]))/_xlfn.STDEV.P(Table2[Sharpe Ratio])</f>
        <v>-0.62582703737939727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179</v>
      </c>
      <c r="AT274">
        <f>_xlfn.RANK.AVG(Table2[[#This Row],[6M Return vs Nifty Z-Score]],Table2[6M Return vs Nifty Z-Score])</f>
        <v>195</v>
      </c>
      <c r="AU274">
        <f>_xlfn.RANK.AVG(Table2[[#This Row],[Sharpe Ratio Z-Score]],Table2[Sharpe Ratio Z-Score])</f>
        <v>520</v>
      </c>
      <c r="AV274">
        <f>(Table2[[#This Row],[Rank 1Y]]+Table2[[#This Row],[Rank 6M]]+Table2[[#This Row],[Rank Sharpe]])/3</f>
        <v>298</v>
      </c>
    </row>
    <row r="275" spans="1:48" x14ac:dyDescent="0.3">
      <c r="A275" t="s">
        <v>256</v>
      </c>
      <c r="B275" t="s">
        <v>257</v>
      </c>
      <c r="C275" t="s">
        <v>2906</v>
      </c>
      <c r="D275" t="s">
        <v>258</v>
      </c>
      <c r="E275">
        <v>93814.708976875001</v>
      </c>
      <c r="F275">
        <v>85.74</v>
      </c>
      <c r="G275">
        <v>31.8308730342121</v>
      </c>
      <c r="H275">
        <f>(Table2[[#This Row],[1Y Return vs Nifty]]-AVERAGE(Table2[1Y Return vs Nifty]))/_xlfn.STDEV.P(Table2[1Y Return vs Nifty])</f>
        <v>-0.16751666022500766</v>
      </c>
      <c r="I275">
        <v>-4.5788674955288204</v>
      </c>
      <c r="J275">
        <f>(Table2[[#This Row],[1M Return vs Nifty]]-AVERAGE(Table2[1M Return vs Nifty]))/_xlfn.STDEV.P(Table2[1M Return vs Nifty])</f>
        <v>-0.69170278587711309</v>
      </c>
      <c r="K275">
        <v>19.539085737721599</v>
      </c>
      <c r="L275">
        <f>(Table2[[#This Row],[6M Return vs Nifty]]-AVERAGE(Table2[6M Return vs Nifty]))/_xlfn.STDEV.P(Table2[6M Return vs Nifty])</f>
        <v>0.13902793916081291</v>
      </c>
      <c r="M275">
        <v>5.6470946992167703E-2</v>
      </c>
      <c r="N275">
        <f>(Table2[[#This Row],[1W Return vs Nifty]]-AVERAGE(Table2[1W Return vs Nifty]))/_xlfn.STDEV.P(Table2[1W Return vs Nifty])</f>
        <v>-0.27953606804268943</v>
      </c>
      <c r="O275">
        <v>86.05</v>
      </c>
      <c r="P275">
        <v>85.662070533161895</v>
      </c>
      <c r="Q275">
        <v>77.287286986113799</v>
      </c>
      <c r="R275">
        <v>57.632187181386001</v>
      </c>
      <c r="S275">
        <v>-3.6025566531087128E-3</v>
      </c>
      <c r="T275">
        <v>9.0973130059857077E-4</v>
      </c>
      <c r="U275">
        <v>0.10936744377383678</v>
      </c>
      <c r="V275">
        <v>0.82116658292818401</v>
      </c>
      <c r="W275">
        <v>85.55</v>
      </c>
      <c r="X275">
        <v>87.2</v>
      </c>
      <c r="Y275">
        <v>85.23</v>
      </c>
      <c r="Z275">
        <v>88.5</v>
      </c>
      <c r="AA275">
        <v>76.2</v>
      </c>
      <c r="AB275">
        <v>93.7</v>
      </c>
      <c r="AC275">
        <v>2.2209234365868635E-3</v>
      </c>
      <c r="AD275">
        <v>1.7028224865873742E-2</v>
      </c>
      <c r="AE275">
        <v>5.9838085181274092E-3</v>
      </c>
      <c r="AF275">
        <v>3.2190342897130853E-2</v>
      </c>
      <c r="AG275">
        <v>0.12519685039370065</v>
      </c>
      <c r="AH275">
        <v>9.2838815022160182E-2</v>
      </c>
      <c r="AI275">
        <v>15.1154653603919</v>
      </c>
      <c r="AJ275">
        <v>61.014084507042199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-0.05</v>
      </c>
      <c r="AM275" t="s">
        <v>2949</v>
      </c>
      <c r="AN275">
        <v>9.43</v>
      </c>
      <c r="AO275" t="s">
        <v>2950</v>
      </c>
      <c r="AP275">
        <v>7.5656389683948E-2</v>
      </c>
      <c r="AQ275">
        <f>(Table2[[#This Row],[Sharpe Ratio]]-AVERAGE(Table2[Sharpe Ratio]))/_xlfn.STDEV.P(Table2[Sharpe Ratio])</f>
        <v>0.22303202797135296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-0.77669554701264443</v>
      </c>
      <c r="AS275">
        <f>_xlfn.RANK.AVG(Table2[[#This Row],[1Y Return vs Nifty Z-Score]],Table2[1Y Return vs Nifty Z-Score])</f>
        <v>338</v>
      </c>
      <c r="AT275">
        <f>_xlfn.RANK.AVG(Table2[[#This Row],[6M Return vs Nifty Z-Score]],Table2[6M Return vs Nifty Z-Score])</f>
        <v>268</v>
      </c>
      <c r="AU275">
        <f>_xlfn.RANK.AVG(Table2[[#This Row],[Sharpe Ratio Z-Score]],Table2[Sharpe Ratio Z-Score])</f>
        <v>290</v>
      </c>
      <c r="AV275">
        <f>(Table2[[#This Row],[Rank 1Y]]+Table2[[#This Row],[Rank 6M]]+Table2[[#This Row],[Rank Sharpe]])/3</f>
        <v>298.66666666666669</v>
      </c>
    </row>
    <row r="276" spans="1:48" x14ac:dyDescent="0.3">
      <c r="A276" t="s">
        <v>1867</v>
      </c>
      <c r="B276" t="s">
        <v>1868</v>
      </c>
      <c r="C276" t="s">
        <v>2904</v>
      </c>
      <c r="D276" t="s">
        <v>268</v>
      </c>
      <c r="E276">
        <v>3170.4761073</v>
      </c>
      <c r="F276">
        <v>1937.05</v>
      </c>
      <c r="G276">
        <v>73.900280062966999</v>
      </c>
      <c r="H276">
        <f>(Table2[[#This Row],[1Y Return vs Nifty]]-AVERAGE(Table2[1Y Return vs Nifty]))/_xlfn.STDEV.P(Table2[1Y Return vs Nifty])</f>
        <v>0.33540314640314184</v>
      </c>
      <c r="I276">
        <v>-5.0442410051643103</v>
      </c>
      <c r="J276">
        <f>(Table2[[#This Row],[1M Return vs Nifty]]-AVERAGE(Table2[1M Return vs Nifty]))/_xlfn.STDEV.P(Table2[1M Return vs Nifty])</f>
        <v>-0.73204476335002666</v>
      </c>
      <c r="K276">
        <v>35.207247091788197</v>
      </c>
      <c r="L276">
        <f>(Table2[[#This Row],[6M Return vs Nifty]]-AVERAGE(Table2[6M Return vs Nifty]))/_xlfn.STDEV.P(Table2[6M Return vs Nifty])</f>
        <v>0.61790140249392234</v>
      </c>
      <c r="M276">
        <v>0.37682418645586802</v>
      </c>
      <c r="N276">
        <f>(Table2[[#This Row],[1W Return vs Nifty]]-AVERAGE(Table2[1W Return vs Nifty]))/_xlfn.STDEV.P(Table2[1W Return vs Nifty])</f>
        <v>-0.21889975145551002</v>
      </c>
      <c r="O276">
        <v>1869.31</v>
      </c>
      <c r="P276">
        <v>1793.7909838739799</v>
      </c>
      <c r="Q276">
        <v>1525.9895332152701</v>
      </c>
      <c r="R276">
        <v>52.776054830245499</v>
      </c>
      <c r="S276">
        <v>3.6237970160112543E-2</v>
      </c>
      <c r="T276">
        <v>7.9863828848458773E-2</v>
      </c>
      <c r="U276">
        <v>0.26937305783390442</v>
      </c>
      <c r="V276">
        <v>0.70395833084306503</v>
      </c>
      <c r="W276">
        <v>1916.1</v>
      </c>
      <c r="X276">
        <v>1957</v>
      </c>
      <c r="Y276">
        <v>1891.2</v>
      </c>
      <c r="Z276">
        <v>1974</v>
      </c>
      <c r="AA276">
        <v>1643.65</v>
      </c>
      <c r="AB276">
        <v>1974</v>
      </c>
      <c r="AC276">
        <v>1.0933667345128129E-2</v>
      </c>
      <c r="AD276">
        <v>1.0299166257969672E-2</v>
      </c>
      <c r="AE276">
        <v>2.4243866328257146E-2</v>
      </c>
      <c r="AF276">
        <v>1.907539815699133E-2</v>
      </c>
      <c r="AG276">
        <v>0.17850515620722174</v>
      </c>
      <c r="AH276">
        <v>1.907539815699133E-2</v>
      </c>
      <c r="AI276">
        <v>2.7696755375442099</v>
      </c>
      <c r="AJ276">
        <v>102.408568443051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0.14000000000000001</v>
      </c>
      <c r="AM276" t="s">
        <v>2950</v>
      </c>
      <c r="AN276">
        <v>13.89</v>
      </c>
      <c r="AO276" t="s">
        <v>2950</v>
      </c>
      <c r="AP276">
        <v>-1.5016029604069999E-3</v>
      </c>
      <c r="AQ276">
        <f>(Table2[[#This Row],[Sharpe Ratio]]-AVERAGE(Table2[Sharpe Ratio]))/_xlfn.STDEV.P(Table2[Sharpe Ratio])</f>
        <v>-0.64267491091425422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-0.64031487682272681</v>
      </c>
      <c r="AS276">
        <f>_xlfn.RANK.AVG(Table2[[#This Row],[1Y Return vs Nifty Z-Score]],Table2[1Y Return vs Nifty Z-Score])</f>
        <v>187</v>
      </c>
      <c r="AT276">
        <f>_xlfn.RANK.AVG(Table2[[#This Row],[6M Return vs Nifty Z-Score]],Table2[6M Return vs Nifty Z-Score])</f>
        <v>164</v>
      </c>
      <c r="AU276">
        <f>_xlfn.RANK.AVG(Table2[[#This Row],[Sharpe Ratio Z-Score]],Table2[Sharpe Ratio Z-Score])</f>
        <v>545</v>
      </c>
      <c r="AV276">
        <f>(Table2[[#This Row],[Rank 1Y]]+Table2[[#This Row],[Rank 6M]]+Table2[[#This Row],[Rank Sharpe]])/3</f>
        <v>298.66666666666669</v>
      </c>
    </row>
    <row r="277" spans="1:48" x14ac:dyDescent="0.3">
      <c r="A277" t="s">
        <v>1067</v>
      </c>
      <c r="B277" t="s">
        <v>1068</v>
      </c>
      <c r="C277" t="s">
        <v>2905</v>
      </c>
      <c r="D277" t="s">
        <v>354</v>
      </c>
      <c r="E277">
        <v>10664.88815871</v>
      </c>
      <c r="F277">
        <v>2531.5</v>
      </c>
      <c r="G277">
        <v>82.675608955329807</v>
      </c>
      <c r="H277">
        <f>(Table2[[#This Row],[1Y Return vs Nifty]]-AVERAGE(Table2[1Y Return vs Nifty]))/_xlfn.STDEV.P(Table2[1Y Return vs Nifty])</f>
        <v>0.44030804098910514</v>
      </c>
      <c r="I277">
        <v>15.8194595501799</v>
      </c>
      <c r="J277">
        <f>(Table2[[#This Row],[1M Return vs Nifty]]-AVERAGE(Table2[1M Return vs Nifty]))/_xlfn.STDEV.P(Table2[1M Return vs Nifty])</f>
        <v>1.0765733044565662</v>
      </c>
      <c r="K277">
        <v>13.477356545860699</v>
      </c>
      <c r="L277">
        <f>(Table2[[#This Row],[6M Return vs Nifty]]-AVERAGE(Table2[6M Return vs Nifty]))/_xlfn.STDEV.P(Table2[6M Return vs Nifty])</f>
        <v>-4.6239571576203606E-2</v>
      </c>
      <c r="M277">
        <v>21.8933865133327</v>
      </c>
      <c r="N277">
        <f>(Table2[[#This Row],[1W Return vs Nifty]]-AVERAGE(Table2[1W Return vs Nifty]))/_xlfn.STDEV.P(Table2[1W Return vs Nifty])</f>
        <v>3.8537454551434269</v>
      </c>
      <c r="O277">
        <v>2055.7600000000002</v>
      </c>
      <c r="P277">
        <v>1982.2764850911401</v>
      </c>
      <c r="Q277">
        <v>1861.87791158307</v>
      </c>
      <c r="R277">
        <v>50.416082478152397</v>
      </c>
      <c r="S277">
        <v>0.23141806436548995</v>
      </c>
      <c r="T277">
        <v>0.27706705852569713</v>
      </c>
      <c r="U277">
        <v>0.35964876335397356</v>
      </c>
      <c r="V277">
        <v>3.9166666167330599</v>
      </c>
      <c r="W277">
        <v>2441.3000000000002</v>
      </c>
      <c r="X277">
        <v>2747.85</v>
      </c>
      <c r="Y277">
        <v>1940</v>
      </c>
      <c r="Z277">
        <v>2747.85</v>
      </c>
      <c r="AA277">
        <v>1820</v>
      </c>
      <c r="AB277">
        <v>2747.85</v>
      </c>
      <c r="AC277">
        <v>3.6947527956416648E-2</v>
      </c>
      <c r="AD277">
        <v>8.5463164131937441E-2</v>
      </c>
      <c r="AE277">
        <v>0.30489690721649487</v>
      </c>
      <c r="AF277">
        <v>8.5463164131937441E-2</v>
      </c>
      <c r="AG277">
        <v>0.39093406593406588</v>
      </c>
      <c r="AH277">
        <v>8.5463164131937441E-2</v>
      </c>
      <c r="AI277">
        <v>8.5463164131937397</v>
      </c>
      <c r="AJ277">
        <v>116.636001882675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0.32</v>
      </c>
      <c r="AM277" t="s">
        <v>2950</v>
      </c>
      <c r="AN277">
        <v>34.450000000000003</v>
      </c>
      <c r="AO277" t="s">
        <v>2950</v>
      </c>
      <c r="AP277">
        <v>3.0544497672325002E-2</v>
      </c>
      <c r="AQ277">
        <f>(Table2[[#This Row],[Sharpe Ratio]]-AVERAGE(Table2[Sharpe Ratio]))/_xlfn.STDEV.P(Table2[Sharpe Ratio])</f>
        <v>-0.28312004522643841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5.0412671837864558</v>
      </c>
      <c r="AS277">
        <f>_xlfn.RANK.AVG(Table2[[#This Row],[1Y Return vs Nifty Z-Score]],Table2[1Y Return vs Nifty Z-Score])</f>
        <v>162</v>
      </c>
      <c r="AT277">
        <f>_xlfn.RANK.AVG(Table2[[#This Row],[6M Return vs Nifty Z-Score]],Table2[6M Return vs Nifty Z-Score])</f>
        <v>322</v>
      </c>
      <c r="AU277">
        <f>_xlfn.RANK.AVG(Table2[[#This Row],[Sharpe Ratio Z-Score]],Table2[Sharpe Ratio Z-Score])</f>
        <v>413</v>
      </c>
      <c r="AV277">
        <f>(Table2[[#This Row],[Rank 1Y]]+Table2[[#This Row],[Rank 6M]]+Table2[[#This Row],[Rank Sharpe]])/3</f>
        <v>299</v>
      </c>
    </row>
    <row r="278" spans="1:48" x14ac:dyDescent="0.3">
      <c r="A278" t="s">
        <v>514</v>
      </c>
      <c r="B278" t="s">
        <v>515</v>
      </c>
      <c r="C278" t="s">
        <v>2906</v>
      </c>
      <c r="D278" t="s">
        <v>516</v>
      </c>
      <c r="E278">
        <v>35704.589330000003</v>
      </c>
      <c r="F278">
        <v>731.75</v>
      </c>
      <c r="G278">
        <v>55.738285472657601</v>
      </c>
      <c r="H278">
        <f>(Table2[[#This Row],[1Y Return vs Nifty]]-AVERAGE(Table2[1Y Return vs Nifty]))/_xlfn.STDEV.P(Table2[1Y Return vs Nifty])</f>
        <v>0.11828511569030835</v>
      </c>
      <c r="I278">
        <v>10.429783437015301</v>
      </c>
      <c r="J278">
        <f>(Table2[[#This Row],[1M Return vs Nifty]]-AVERAGE(Table2[1M Return vs Nifty]))/_xlfn.STDEV.P(Table2[1M Return vs Nifty])</f>
        <v>0.60935678301362406</v>
      </c>
      <c r="K278">
        <v>30.533905454866002</v>
      </c>
      <c r="L278">
        <f>(Table2[[#This Row],[6M Return vs Nifty]]-AVERAGE(Table2[6M Return vs Nifty]))/_xlfn.STDEV.P(Table2[6M Return vs Nifty])</f>
        <v>0.47506784056925483</v>
      </c>
      <c r="M278">
        <v>2.7134066903864098</v>
      </c>
      <c r="N278">
        <f>(Table2[[#This Row],[1W Return vs Nifty]]-AVERAGE(Table2[1W Return vs Nifty]))/_xlfn.STDEV.P(Table2[1W Return vs Nifty])</f>
        <v>0.22336753036622031</v>
      </c>
      <c r="O278">
        <v>690.91</v>
      </c>
      <c r="P278">
        <v>663.17435299566398</v>
      </c>
      <c r="Q278">
        <v>579.532637773891</v>
      </c>
      <c r="R278">
        <v>52.894840607274297</v>
      </c>
      <c r="S278">
        <v>5.9110448538883587E-2</v>
      </c>
      <c r="T278">
        <v>0.10340515536309414</v>
      </c>
      <c r="U278">
        <v>0.26265537487380941</v>
      </c>
      <c r="V278">
        <v>1.211150671757</v>
      </c>
      <c r="W278">
        <v>727.3</v>
      </c>
      <c r="X278">
        <v>743.4</v>
      </c>
      <c r="Y278">
        <v>727.3</v>
      </c>
      <c r="Z278">
        <v>759.8</v>
      </c>
      <c r="AA278">
        <v>544.79999999999995</v>
      </c>
      <c r="AB278">
        <v>759.8</v>
      </c>
      <c r="AC278">
        <v>6.1185205554792343E-3</v>
      </c>
      <c r="AD278">
        <v>1.5920737956952591E-2</v>
      </c>
      <c r="AE278">
        <v>6.1185205554792343E-3</v>
      </c>
      <c r="AF278">
        <v>3.8332763922104496E-2</v>
      </c>
      <c r="AG278">
        <v>0.34315345080763593</v>
      </c>
      <c r="AH278">
        <v>3.8332763922104496E-2</v>
      </c>
      <c r="AI278">
        <v>3.8332763922104398</v>
      </c>
      <c r="AJ278">
        <v>91.207211915338306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0.06</v>
      </c>
      <c r="AM278" t="s">
        <v>2950</v>
      </c>
      <c r="AN278">
        <v>26.82</v>
      </c>
      <c r="AO278" t="s">
        <v>2950</v>
      </c>
      <c r="AP278">
        <v>1.6008777239186998E-2</v>
      </c>
      <c r="AQ278">
        <f>(Table2[[#This Row],[Sharpe Ratio]]-AVERAGE(Table2[Sharpe Ratio]))/_xlfn.STDEV.P(Table2[Sharpe Ratio])</f>
        <v>-0.44620974739988539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0.97986752223952212</v>
      </c>
      <c r="AS278">
        <f>_xlfn.RANK.AVG(Table2[[#This Row],[1Y Return vs Nifty Z-Score]],Table2[1Y Return vs Nifty Z-Score])</f>
        <v>248</v>
      </c>
      <c r="AT278">
        <f>_xlfn.RANK.AVG(Table2[[#This Row],[6M Return vs Nifty Z-Score]],Table2[6M Return vs Nifty Z-Score])</f>
        <v>199</v>
      </c>
      <c r="AU278">
        <f>_xlfn.RANK.AVG(Table2[[#This Row],[Sharpe Ratio Z-Score]],Table2[Sharpe Ratio Z-Score])</f>
        <v>457</v>
      </c>
      <c r="AV278">
        <f>(Table2[[#This Row],[Rank 1Y]]+Table2[[#This Row],[Rank 6M]]+Table2[[#This Row],[Rank Sharpe]])/3</f>
        <v>301.33333333333331</v>
      </c>
    </row>
    <row r="279" spans="1:48" x14ac:dyDescent="0.3">
      <c r="A279" t="s">
        <v>1193</v>
      </c>
      <c r="B279" t="s">
        <v>1194</v>
      </c>
      <c r="C279" t="s">
        <v>2910</v>
      </c>
      <c r="D279" t="s">
        <v>255</v>
      </c>
      <c r="E279">
        <v>8749.3131959999992</v>
      </c>
      <c r="F279">
        <v>675.9</v>
      </c>
      <c r="G279">
        <v>85.310450608369493</v>
      </c>
      <c r="H279">
        <f>(Table2[[#This Row],[1Y Return vs Nifty]]-AVERAGE(Table2[1Y Return vs Nifty]))/_xlfn.STDEV.P(Table2[1Y Return vs Nifty])</f>
        <v>0.47180632319062948</v>
      </c>
      <c r="I279">
        <v>9.8576457696030495</v>
      </c>
      <c r="J279">
        <f>(Table2[[#This Row],[1M Return vs Nifty]]-AVERAGE(Table2[1M Return vs Nifty]))/_xlfn.STDEV.P(Table2[1M Return vs Nifty])</f>
        <v>0.55975970794970586</v>
      </c>
      <c r="K279">
        <v>13.908002311468801</v>
      </c>
      <c r="L279">
        <f>(Table2[[#This Row],[6M Return vs Nifty]]-AVERAGE(Table2[6M Return vs Nifty]))/_xlfn.STDEV.P(Table2[6M Return vs Nifty])</f>
        <v>-3.3077540334231145E-2</v>
      </c>
      <c r="M279">
        <v>0.23487244488591999</v>
      </c>
      <c r="N279">
        <f>(Table2[[#This Row],[1W Return vs Nifty]]-AVERAGE(Table2[1W Return vs Nifty]))/_xlfn.STDEV.P(Table2[1W Return vs Nifty])</f>
        <v>-0.24576831303567837</v>
      </c>
      <c r="O279">
        <v>624.37</v>
      </c>
      <c r="P279">
        <v>571.41321424440298</v>
      </c>
      <c r="Q279">
        <v>507.10783431428098</v>
      </c>
      <c r="R279">
        <v>63.769731937623398</v>
      </c>
      <c r="S279">
        <v>8.253119144097254E-2</v>
      </c>
      <c r="T279">
        <v>0.18285678936172833</v>
      </c>
      <c r="U279">
        <v>0.33285260898002567</v>
      </c>
      <c r="V279">
        <v>3.2398162227438201</v>
      </c>
      <c r="W279">
        <v>655</v>
      </c>
      <c r="X279">
        <v>682.95</v>
      </c>
      <c r="Y279">
        <v>655</v>
      </c>
      <c r="Z279">
        <v>707.8</v>
      </c>
      <c r="AA279">
        <v>503.05</v>
      </c>
      <c r="AB279">
        <v>716.9</v>
      </c>
      <c r="AC279">
        <v>3.1908396946564777E-2</v>
      </c>
      <c r="AD279">
        <v>1.0430537061695722E-2</v>
      </c>
      <c r="AE279">
        <v>3.1908396946564777E-2</v>
      </c>
      <c r="AF279">
        <v>4.719633081816843E-2</v>
      </c>
      <c r="AG279">
        <v>0.34360401550541697</v>
      </c>
      <c r="AH279">
        <v>6.0659860926172593E-2</v>
      </c>
      <c r="AI279">
        <v>4.7196330818168404</v>
      </c>
      <c r="AJ279">
        <v>114.571428571428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</v>
      </c>
      <c r="AM279" t="s">
        <v>2950</v>
      </c>
      <c r="AN279">
        <v>29.23</v>
      </c>
      <c r="AO279" t="s">
        <v>2950</v>
      </c>
      <c r="AP279">
        <v>2.3864508448036E-2</v>
      </c>
      <c r="AQ279">
        <f>(Table2[[#This Row],[Sharpe Ratio]]-AVERAGE(Table2[Sharpe Ratio]))/_xlfn.STDEV.P(Table2[Sharpe Ratio])</f>
        <v>-0.35806902750236808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0.39465115026805775</v>
      </c>
      <c r="AS279">
        <f>_xlfn.RANK.AVG(Table2[[#This Row],[1Y Return vs Nifty Z-Score]],Table2[1Y Return vs Nifty Z-Score])</f>
        <v>154</v>
      </c>
      <c r="AT279">
        <f>_xlfn.RANK.AVG(Table2[[#This Row],[6M Return vs Nifty Z-Score]],Table2[6M Return vs Nifty Z-Score])</f>
        <v>316</v>
      </c>
      <c r="AU279">
        <f>_xlfn.RANK.AVG(Table2[[#This Row],[Sharpe Ratio Z-Score]],Table2[Sharpe Ratio Z-Score])</f>
        <v>435</v>
      </c>
      <c r="AV279">
        <f>(Table2[[#This Row],[Rank 1Y]]+Table2[[#This Row],[Rank 6M]]+Table2[[#This Row],[Rank Sharpe]])/3</f>
        <v>301.66666666666669</v>
      </c>
    </row>
    <row r="280" spans="1:48" x14ac:dyDescent="0.3">
      <c r="A280" t="s">
        <v>1522</v>
      </c>
      <c r="B280" t="s">
        <v>1523</v>
      </c>
      <c r="C280" t="s">
        <v>2914</v>
      </c>
      <c r="D280" t="s">
        <v>621</v>
      </c>
      <c r="E280">
        <v>5493.5650868499997</v>
      </c>
      <c r="F280">
        <v>374.9</v>
      </c>
      <c r="G280">
        <v>93.780573345276196</v>
      </c>
      <c r="H280">
        <f>(Table2[[#This Row],[1Y Return vs Nifty]]-AVERAGE(Table2[1Y Return vs Nifty]))/_xlfn.STDEV.P(Table2[1Y Return vs Nifty])</f>
        <v>0.57306262295378507</v>
      </c>
      <c r="I280">
        <v>22.551769630658601</v>
      </c>
      <c r="J280">
        <f>(Table2[[#This Row],[1M Return vs Nifty]]-AVERAGE(Table2[1M Return vs Nifty]))/_xlfn.STDEV.P(Table2[1M Return vs Nifty])</f>
        <v>1.6601791521982472</v>
      </c>
      <c r="K280">
        <v>-7.2888988954775202</v>
      </c>
      <c r="L280">
        <f>(Table2[[#This Row],[6M Return vs Nifty]]-AVERAGE(Table2[6M Return vs Nifty]))/_xlfn.STDEV.P(Table2[6M Return vs Nifty])</f>
        <v>-0.68092850788031178</v>
      </c>
      <c r="M280">
        <v>-1.1052842402165</v>
      </c>
      <c r="N280">
        <f>(Table2[[#This Row],[1W Return vs Nifty]]-AVERAGE(Table2[1W Return vs Nifty]))/_xlfn.STDEV.P(Table2[1W Return vs Nifty])</f>
        <v>-0.4994325655662139</v>
      </c>
      <c r="O280">
        <v>343.85</v>
      </c>
      <c r="P280">
        <v>324.05274416181601</v>
      </c>
      <c r="Q280">
        <v>297.17714408139801</v>
      </c>
      <c r="R280">
        <v>56.382603949914397</v>
      </c>
      <c r="S280">
        <v>9.0301003344481545E-2</v>
      </c>
      <c r="T280">
        <v>0.15691043126236681</v>
      </c>
      <c r="U280">
        <v>0.26153712513406946</v>
      </c>
      <c r="V280">
        <v>3.2539147120323699</v>
      </c>
      <c r="W280">
        <v>369</v>
      </c>
      <c r="X280">
        <v>385</v>
      </c>
      <c r="Y280">
        <v>369</v>
      </c>
      <c r="Z280">
        <v>399.9</v>
      </c>
      <c r="AA280">
        <v>258</v>
      </c>
      <c r="AB280">
        <v>414</v>
      </c>
      <c r="AC280">
        <v>1.5989159891598881E-2</v>
      </c>
      <c r="AD280">
        <v>2.6940517471325753E-2</v>
      </c>
      <c r="AE280">
        <v>1.5989159891598881E-2</v>
      </c>
      <c r="AF280">
        <v>6.6684449186449779E-2</v>
      </c>
      <c r="AG280">
        <v>0.45310077519379832</v>
      </c>
      <c r="AH280">
        <v>0.10429447852760743</v>
      </c>
      <c r="AI280">
        <v>13.096825820218699</v>
      </c>
      <c r="AJ280">
        <v>132.640397145516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0.16</v>
      </c>
      <c r="AM280" t="s">
        <v>2950</v>
      </c>
      <c r="AN280">
        <v>37.979999999999997</v>
      </c>
      <c r="AO280" t="s">
        <v>2950</v>
      </c>
      <c r="AP280">
        <v>9.8316288555042E-2</v>
      </c>
      <c r="AQ280">
        <f>(Table2[[#This Row],[Sharpe Ratio]]-AVERAGE(Table2[Sharpe Ratio]))/_xlfn.STDEV.P(Table2[Sharpe Ratio])</f>
        <v>0.47727440798728005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1.5301551096927866</v>
      </c>
      <c r="AS280">
        <f>_xlfn.RANK.AVG(Table2[[#This Row],[1Y Return vs Nifty Z-Score]],Table2[1Y Return vs Nifty Z-Score])</f>
        <v>141</v>
      </c>
      <c r="AT280">
        <f>_xlfn.RANK.AVG(Table2[[#This Row],[6M Return vs Nifty Z-Score]],Table2[6M Return vs Nifty Z-Score])</f>
        <v>529</v>
      </c>
      <c r="AU280">
        <f>_xlfn.RANK.AVG(Table2[[#This Row],[Sharpe Ratio Z-Score]],Table2[Sharpe Ratio Z-Score])</f>
        <v>235</v>
      </c>
      <c r="AV280">
        <f>(Table2[[#This Row],[Rank 1Y]]+Table2[[#This Row],[Rank 6M]]+Table2[[#This Row],[Rank Sharpe]])/3</f>
        <v>301.66666666666669</v>
      </c>
    </row>
    <row r="281" spans="1:48" hidden="1" x14ac:dyDescent="0.3">
      <c r="A281" t="s">
        <v>917</v>
      </c>
      <c r="B281" t="s">
        <v>918</v>
      </c>
      <c r="C281" t="s">
        <v>2909</v>
      </c>
      <c r="D281" t="s">
        <v>46</v>
      </c>
      <c r="E281">
        <v>14348.23549845</v>
      </c>
      <c r="F281">
        <v>469.95</v>
      </c>
      <c r="G281">
        <v>18.017854654762999</v>
      </c>
      <c r="H281">
        <f>(Table2[[#This Row],[1Y Return vs Nifty]]-AVERAGE(Table2[1Y Return vs Nifty]))/_xlfn.STDEV.P(Table2[1Y Return vs Nifty])</f>
        <v>-0.33264474314748327</v>
      </c>
      <c r="I281">
        <v>-3.1380527696595801</v>
      </c>
      <c r="J281">
        <f>(Table2[[#This Row],[1M Return vs Nifty]]-AVERAGE(Table2[1M Return vs Nifty]))/_xlfn.STDEV.P(Table2[1M Return vs Nifty])</f>
        <v>-0.56680243377244199</v>
      </c>
      <c r="K281">
        <v>26.2650086068676</v>
      </c>
      <c r="L281">
        <f>(Table2[[#This Row],[6M Return vs Nifty]]-AVERAGE(Table2[6M Return vs Nifty]))/_xlfn.STDEV.P(Table2[6M Return vs Nifty])</f>
        <v>0.34459551698150909</v>
      </c>
      <c r="M281">
        <v>-3.80311638850629</v>
      </c>
      <c r="N281">
        <f>(Table2[[#This Row],[1W Return vs Nifty]]-AVERAGE(Table2[1W Return vs Nifty]))/_xlfn.STDEV.P(Table2[1W Return vs Nifty])</f>
        <v>-1.0100770170368105</v>
      </c>
      <c r="O281">
        <v>484.4</v>
      </c>
      <c r="P281">
        <v>470.99876098406099</v>
      </c>
      <c r="Q281">
        <v>411.942544252554</v>
      </c>
      <c r="R281">
        <v>93.222219203876705</v>
      </c>
      <c r="S281">
        <v>-2.9830718414533441E-2</v>
      </c>
      <c r="T281">
        <v>-2.2266746134741444E-3</v>
      </c>
      <c r="U281">
        <v>0.14081443287849083</v>
      </c>
      <c r="V281">
        <v>1.3755456024355599</v>
      </c>
      <c r="W281">
        <v>464.35</v>
      </c>
      <c r="X281">
        <v>481.6</v>
      </c>
      <c r="Y281">
        <v>461</v>
      </c>
      <c r="Z281">
        <v>483.3</v>
      </c>
      <c r="AA281">
        <v>455</v>
      </c>
      <c r="AB281">
        <v>556.95000000000005</v>
      </c>
      <c r="AC281">
        <v>1.2059868633573778E-2</v>
      </c>
      <c r="AD281">
        <v>2.4789871262900443E-2</v>
      </c>
      <c r="AE281">
        <v>1.9414316702820011E-2</v>
      </c>
      <c r="AF281">
        <v>2.8407277369933093E-2</v>
      </c>
      <c r="AG281">
        <v>3.2857142857142918E-2</v>
      </c>
      <c r="AH281">
        <v>0.18512607724226005</v>
      </c>
      <c r="AI281">
        <v>22.310884136610198</v>
      </c>
      <c r="AJ281">
        <v>51.547887778136001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0.03</v>
      </c>
      <c r="AM281" t="s">
        <v>2950</v>
      </c>
      <c r="AN281">
        <v>-1.1000000000000001</v>
      </c>
      <c r="AO281" t="s">
        <v>2949</v>
      </c>
      <c r="AP281">
        <v>8.0565955591617999E-2</v>
      </c>
      <c r="AQ281">
        <f>(Table2[[#This Row],[Sharpe Ratio]]-AVERAGE(Table2[Sharpe Ratio]))/_xlfn.STDEV.P(Table2[Sharpe Ratio])</f>
        <v>0.27811699230909598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-1.2868116846661306</v>
      </c>
      <c r="AS281">
        <f>_xlfn.RANK.AVG(Table2[[#This Row],[1Y Return vs Nifty Z-Score]],Table2[1Y Return vs Nifty Z-Score])</f>
        <v>404</v>
      </c>
      <c r="AT281">
        <f>_xlfn.RANK.AVG(Table2[[#This Row],[6M Return vs Nifty Z-Score]],Table2[6M Return vs Nifty Z-Score])</f>
        <v>227</v>
      </c>
      <c r="AU281">
        <f>_xlfn.RANK.AVG(Table2[[#This Row],[Sharpe Ratio Z-Score]],Table2[Sharpe Ratio Z-Score])</f>
        <v>276</v>
      </c>
      <c r="AV281">
        <f>(Table2[[#This Row],[Rank 1Y]]+Table2[[#This Row],[Rank 6M]]+Table2[[#This Row],[Rank Sharpe]])/3</f>
        <v>302.33333333333331</v>
      </c>
    </row>
    <row r="282" spans="1:48" x14ac:dyDescent="0.3">
      <c r="A282" t="s">
        <v>467</v>
      </c>
      <c r="B282" t="s">
        <v>468</v>
      </c>
      <c r="C282" t="s">
        <v>2905</v>
      </c>
      <c r="D282" t="s">
        <v>21</v>
      </c>
      <c r="E282">
        <v>42080.655637019998</v>
      </c>
      <c r="F282">
        <v>1588.75</v>
      </c>
      <c r="G282">
        <v>24.809009895783401</v>
      </c>
      <c r="H282">
        <f>(Table2[[#This Row],[1Y Return vs Nifty]]-AVERAGE(Table2[1Y Return vs Nifty]))/_xlfn.STDEV.P(Table2[1Y Return vs Nifty])</f>
        <v>-0.25145970342821039</v>
      </c>
      <c r="I282">
        <v>-1.17927222651184</v>
      </c>
      <c r="J282">
        <f>(Table2[[#This Row],[1M Return vs Nifty]]-AVERAGE(Table2[1M Return vs Nifty]))/_xlfn.STDEV.P(Table2[1M Return vs Nifty])</f>
        <v>-0.39700101854375391</v>
      </c>
      <c r="K282">
        <v>-5.7959672529691302</v>
      </c>
      <c r="L282">
        <f>(Table2[[#This Row],[6M Return vs Nifty]]-AVERAGE(Table2[6M Return vs Nifty]))/_xlfn.STDEV.P(Table2[6M Return vs Nifty])</f>
        <v>-0.63529932842448333</v>
      </c>
      <c r="M282">
        <v>3.8128234594504802</v>
      </c>
      <c r="N282">
        <f>(Table2[[#This Row],[1W Return vs Nifty]]-AVERAGE(Table2[1W Return vs Nifty]))/_xlfn.STDEV.P(Table2[1W Return vs Nifty])</f>
        <v>0.43146464023726533</v>
      </c>
      <c r="O282">
        <v>1501.84</v>
      </c>
      <c r="P282">
        <v>1490.6917576491701</v>
      </c>
      <c r="Q282">
        <v>1393.61299003864</v>
      </c>
      <c r="R282">
        <v>68.644535057775798</v>
      </c>
      <c r="S282">
        <v>5.7869014009481745E-2</v>
      </c>
      <c r="T282">
        <v>6.5780361263597653E-2</v>
      </c>
      <c r="U282">
        <v>0.1400223816484012</v>
      </c>
      <c r="V282">
        <v>1.0924616180128801</v>
      </c>
      <c r="W282">
        <v>1555.35</v>
      </c>
      <c r="X282">
        <v>1638.65</v>
      </c>
      <c r="Y282">
        <v>1473.4</v>
      </c>
      <c r="Z282">
        <v>1638.65</v>
      </c>
      <c r="AA282">
        <v>1293.05</v>
      </c>
      <c r="AB282">
        <v>1638.65</v>
      </c>
      <c r="AC282">
        <v>2.1474266242324846E-2</v>
      </c>
      <c r="AD282">
        <v>3.1408339889850589E-2</v>
      </c>
      <c r="AE282">
        <v>7.8288312746029431E-2</v>
      </c>
      <c r="AF282">
        <v>3.1408339889850589E-2</v>
      </c>
      <c r="AG282">
        <v>0.22868411894358309</v>
      </c>
      <c r="AH282">
        <v>3.1408339889850589E-2</v>
      </c>
      <c r="AI282">
        <v>11.030684500393299</v>
      </c>
      <c r="AJ282">
        <v>65.322580645161295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0.06</v>
      </c>
      <c r="AM282" t="s">
        <v>2950</v>
      </c>
      <c r="AN282">
        <v>14.98</v>
      </c>
      <c r="AO282" t="s">
        <v>2950</v>
      </c>
      <c r="AP282">
        <v>0.20254822871667</v>
      </c>
      <c r="AQ282">
        <f>(Table2[[#This Row],[Sharpe Ratio]]-AVERAGE(Table2[Sharpe Ratio]))/_xlfn.STDEV.P(Table2[Sharpe Ratio])</f>
        <v>1.6467490244064571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0.79445361424727468</v>
      </c>
      <c r="AS282">
        <f>_xlfn.RANK.AVG(Table2[[#This Row],[1Y Return vs Nifty Z-Score]],Table2[1Y Return vs Nifty Z-Score])</f>
        <v>363</v>
      </c>
      <c r="AT282">
        <f>_xlfn.RANK.AVG(Table2[[#This Row],[6M Return vs Nifty Z-Score]],Table2[6M Return vs Nifty Z-Score])</f>
        <v>510</v>
      </c>
      <c r="AU282">
        <f>_xlfn.RANK.AVG(Table2[[#This Row],[Sharpe Ratio Z-Score]],Table2[Sharpe Ratio Z-Score])</f>
        <v>36</v>
      </c>
      <c r="AV282">
        <f>(Table2[[#This Row],[Rank 1Y]]+Table2[[#This Row],[Rank 6M]]+Table2[[#This Row],[Rank Sharpe]])/3</f>
        <v>303</v>
      </c>
    </row>
    <row r="283" spans="1:48" x14ac:dyDescent="0.3">
      <c r="A283" t="s">
        <v>1756</v>
      </c>
      <c r="B283" t="s">
        <v>1757</v>
      </c>
      <c r="C283" t="s">
        <v>621</v>
      </c>
      <c r="D283" t="s">
        <v>621</v>
      </c>
      <c r="E283">
        <v>3726.9222705000002</v>
      </c>
      <c r="F283">
        <v>181.22</v>
      </c>
      <c r="G283">
        <v>49.119820553649902</v>
      </c>
      <c r="H283">
        <f>(Table2[[#This Row],[1Y Return vs Nifty]]-AVERAGE(Table2[1Y Return vs Nifty]))/_xlfn.STDEV.P(Table2[1Y Return vs Nifty])</f>
        <v>3.9164506860061746E-2</v>
      </c>
      <c r="I283">
        <v>-8.4109718740145993</v>
      </c>
      <c r="J283">
        <f>(Table2[[#This Row],[1M Return vs Nifty]]-AVERAGE(Table2[1M Return vs Nifty]))/_xlfn.STDEV.P(Table2[1M Return vs Nifty])</f>
        <v>-1.023897604253895</v>
      </c>
      <c r="K283">
        <v>9.8448243228122898</v>
      </c>
      <c r="L283">
        <f>(Table2[[#This Row],[6M Return vs Nifty]]-AVERAGE(Table2[6M Return vs Nifty]))/_xlfn.STDEV.P(Table2[6M Return vs Nifty])</f>
        <v>-0.15726238063534226</v>
      </c>
      <c r="M283">
        <v>-1.36087279963015</v>
      </c>
      <c r="N283">
        <f>(Table2[[#This Row],[1W Return vs Nifty]]-AVERAGE(Table2[1W Return vs Nifty]))/_xlfn.STDEV.P(Table2[1W Return vs Nifty])</f>
        <v>-0.5478102527424451</v>
      </c>
      <c r="O283">
        <v>172.24</v>
      </c>
      <c r="P283">
        <v>170.94699508616699</v>
      </c>
      <c r="Q283">
        <v>157.060554016362</v>
      </c>
      <c r="R283">
        <v>55.068462601793001</v>
      </c>
      <c r="S283">
        <v>5.2136553646075168E-2</v>
      </c>
      <c r="T283">
        <v>6.0094679690946506E-2</v>
      </c>
      <c r="U283">
        <v>0.15382249308200668</v>
      </c>
      <c r="V283">
        <v>1.3974750454357501</v>
      </c>
      <c r="W283">
        <v>177.79</v>
      </c>
      <c r="X283">
        <v>189</v>
      </c>
      <c r="Y283">
        <v>170.01</v>
      </c>
      <c r="Z283">
        <v>189</v>
      </c>
      <c r="AA283">
        <v>134.1</v>
      </c>
      <c r="AB283">
        <v>189</v>
      </c>
      <c r="AC283">
        <v>1.9292423645874468E-2</v>
      </c>
      <c r="AD283">
        <v>4.2931243792075913E-2</v>
      </c>
      <c r="AE283">
        <v>6.5937297806011541E-2</v>
      </c>
      <c r="AF283">
        <v>4.2931243792075913E-2</v>
      </c>
      <c r="AG283">
        <v>0.35137956748694998</v>
      </c>
      <c r="AH283">
        <v>4.2931243792075913E-2</v>
      </c>
      <c r="AI283">
        <v>8.6524666151639007</v>
      </c>
      <c r="AJ283">
        <v>82.130653266331606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0.03</v>
      </c>
      <c r="AM283" t="s">
        <v>2950</v>
      </c>
      <c r="AN283">
        <v>22.94</v>
      </c>
      <c r="AO283" t="s">
        <v>2950</v>
      </c>
      <c r="AP283">
        <v>7.8909689267146005E-2</v>
      </c>
      <c r="AQ283">
        <f>(Table2[[#This Row],[Sharpe Ratio]]-AVERAGE(Table2[Sharpe Ratio]))/_xlfn.STDEV.P(Table2[Sharpe Ratio])</f>
        <v>0.25953380733243409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-1.4302719234391865</v>
      </c>
      <c r="AS283">
        <f>_xlfn.RANK.AVG(Table2[[#This Row],[1Y Return vs Nifty Z-Score]],Table2[1Y Return vs Nifty Z-Score])</f>
        <v>270</v>
      </c>
      <c r="AT283">
        <f>_xlfn.RANK.AVG(Table2[[#This Row],[6M Return vs Nifty Z-Score]],Table2[6M Return vs Nifty Z-Score])</f>
        <v>360</v>
      </c>
      <c r="AU283">
        <f>_xlfn.RANK.AVG(Table2[[#This Row],[Sharpe Ratio Z-Score]],Table2[Sharpe Ratio Z-Score])</f>
        <v>279</v>
      </c>
      <c r="AV283">
        <f>(Table2[[#This Row],[Rank 1Y]]+Table2[[#This Row],[Rank 6M]]+Table2[[#This Row],[Rank Sharpe]])/3</f>
        <v>303</v>
      </c>
    </row>
    <row r="284" spans="1:48" hidden="1" x14ac:dyDescent="0.3">
      <c r="A284" t="s">
        <v>1594</v>
      </c>
      <c r="B284" t="s">
        <v>1595</v>
      </c>
      <c r="C284" t="s">
        <v>2916</v>
      </c>
      <c r="D284" t="s">
        <v>1596</v>
      </c>
      <c r="E284">
        <v>4835.0387083349997</v>
      </c>
      <c r="F284">
        <v>911.35</v>
      </c>
      <c r="G284">
        <v>35.383309424319002</v>
      </c>
      <c r="H284">
        <f>(Table2[[#This Row],[1Y Return vs Nifty]]-AVERAGE(Table2[1Y Return vs Nifty]))/_xlfn.STDEV.P(Table2[1Y Return vs Nifty])</f>
        <v>-0.12504896817624142</v>
      </c>
      <c r="I284">
        <v>-2.2712073445120602</v>
      </c>
      <c r="J284">
        <f>(Table2[[#This Row],[1M Return vs Nifty]]-AVERAGE(Table2[1M Return vs Nifty]))/_xlfn.STDEV.P(Table2[1M Return vs Nifty])</f>
        <v>-0.49165793609531716</v>
      </c>
      <c r="K284">
        <v>-1.89196290285174</v>
      </c>
      <c r="L284">
        <f>(Table2[[#This Row],[6M Return vs Nifty]]-AVERAGE(Table2[6M Return vs Nifty]))/_xlfn.STDEV.P(Table2[6M Return vs Nifty])</f>
        <v>-0.51597938770131646</v>
      </c>
      <c r="M284">
        <v>2.0294524651741299</v>
      </c>
      <c r="N284">
        <f>(Table2[[#This Row],[1W Return vs Nifty]]-AVERAGE(Table2[1W Return vs Nifty]))/_xlfn.STDEV.P(Table2[1W Return vs Nifty])</f>
        <v>9.3908983293185047E-2</v>
      </c>
      <c r="O284">
        <v>891.45</v>
      </c>
      <c r="P284">
        <v>908.203283124672</v>
      </c>
      <c r="Q284">
        <v>843.10549012741706</v>
      </c>
      <c r="R284">
        <v>30.014760704029001</v>
      </c>
      <c r="S284">
        <v>2.2323181333782083E-2</v>
      </c>
      <c r="T284">
        <v>3.4647715261519885E-3</v>
      </c>
      <c r="U284">
        <v>8.0944212404866711E-2</v>
      </c>
      <c r="V284">
        <v>0.68994020650101695</v>
      </c>
      <c r="W284">
        <v>908.75</v>
      </c>
      <c r="X284">
        <v>918.9</v>
      </c>
      <c r="Y284">
        <v>890</v>
      </c>
      <c r="Z284">
        <v>918.9</v>
      </c>
      <c r="AA284">
        <v>795.1</v>
      </c>
      <c r="AB284">
        <v>918.9</v>
      </c>
      <c r="AC284">
        <v>2.8610729023383907E-3</v>
      </c>
      <c r="AD284">
        <v>8.2844132331156839E-3</v>
      </c>
      <c r="AE284">
        <v>2.3988764044943878E-2</v>
      </c>
      <c r="AF284">
        <v>8.2844132331156839E-3</v>
      </c>
      <c r="AG284">
        <v>0.14620802414790601</v>
      </c>
      <c r="AH284">
        <v>8.2844132331156839E-3</v>
      </c>
      <c r="AI284">
        <v>21.347451582816699</v>
      </c>
      <c r="AJ284">
        <v>67.327641604700204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-0.14000000000000001</v>
      </c>
      <c r="AM284" t="s">
        <v>2949</v>
      </c>
      <c r="AN284">
        <v>9.66</v>
      </c>
      <c r="AO284" t="s">
        <v>2950</v>
      </c>
      <c r="AP284">
        <v>0.15183823761676599</v>
      </c>
      <c r="AQ284">
        <f>(Table2[[#This Row],[Sharpe Ratio]]-AVERAGE(Table2[Sharpe Ratio]))/_xlfn.STDEV.P(Table2[Sharpe Ratio])</f>
        <v>1.0777866957937507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321</v>
      </c>
      <c r="AT284">
        <f>_xlfn.RANK.AVG(Table2[[#This Row],[6M Return vs Nifty Z-Score]],Table2[6M Return vs Nifty Z-Score])</f>
        <v>477</v>
      </c>
      <c r="AU284">
        <f>_xlfn.RANK.AVG(Table2[[#This Row],[Sharpe Ratio Z-Score]],Table2[Sharpe Ratio Z-Score])</f>
        <v>113</v>
      </c>
      <c r="AV284">
        <f>(Table2[[#This Row],[Rank 1Y]]+Table2[[#This Row],[Rank 6M]]+Table2[[#This Row],[Rank Sharpe]])/3</f>
        <v>303.66666666666669</v>
      </c>
    </row>
    <row r="285" spans="1:48" x14ac:dyDescent="0.3">
      <c r="A285" t="s">
        <v>30</v>
      </c>
      <c r="B285" t="s">
        <v>31</v>
      </c>
      <c r="C285" t="s">
        <v>2906</v>
      </c>
      <c r="D285" t="s">
        <v>32</v>
      </c>
      <c r="E285">
        <v>739493.34485124005</v>
      </c>
      <c r="F285">
        <v>836.3</v>
      </c>
      <c r="G285">
        <v>23.035890565477398</v>
      </c>
      <c r="H285">
        <f>(Table2[[#This Row],[1Y Return vs Nifty]]-AVERAGE(Table2[1Y Return vs Nifty]))/_xlfn.STDEV.P(Table2[1Y Return vs Nifty])</f>
        <v>-0.27265650399439417</v>
      </c>
      <c r="I285">
        <v>-1.49980963407332</v>
      </c>
      <c r="J285">
        <f>(Table2[[#This Row],[1M Return vs Nifty]]-AVERAGE(Table2[1M Return vs Nifty]))/_xlfn.STDEV.P(Table2[1M Return vs Nifty])</f>
        <v>-0.42478754400627933</v>
      </c>
      <c r="K285">
        <v>19.343543801572402</v>
      </c>
      <c r="L285">
        <f>(Table2[[#This Row],[6M Return vs Nifty]]-AVERAGE(Table2[6M Return vs Nifty]))/_xlfn.STDEV.P(Table2[6M Return vs Nifty])</f>
        <v>0.13305149801532237</v>
      </c>
      <c r="M285">
        <v>-0.33465213770000402</v>
      </c>
      <c r="N285">
        <f>(Table2[[#This Row],[1W Return vs Nifty]]-AVERAGE(Table2[1W Return vs Nifty]))/_xlfn.STDEV.P(Table2[1W Return vs Nifty])</f>
        <v>-0.35356766899559949</v>
      </c>
      <c r="O285">
        <v>832.83</v>
      </c>
      <c r="P285">
        <v>811.34627095459905</v>
      </c>
      <c r="Q285">
        <v>713.70045770181798</v>
      </c>
      <c r="R285">
        <v>59.273223883380197</v>
      </c>
      <c r="S285" s="1">
        <v>4.1665165760118583E-3</v>
      </c>
      <c r="T285" s="1">
        <v>3.0755954564308574E-2</v>
      </c>
      <c r="U285" s="1">
        <v>0.17178010883300243</v>
      </c>
      <c r="V285">
        <v>0.83790547736017795</v>
      </c>
      <c r="W285">
        <v>828.6</v>
      </c>
      <c r="X285">
        <v>848.05</v>
      </c>
      <c r="Y285">
        <v>828.6</v>
      </c>
      <c r="Z285">
        <v>860.6</v>
      </c>
      <c r="AA285">
        <v>731.95</v>
      </c>
      <c r="AB285">
        <v>912</v>
      </c>
      <c r="AC285">
        <v>9.2927830074824858E-3</v>
      </c>
      <c r="AD285">
        <v>1.4049982063852662E-2</v>
      </c>
      <c r="AE285">
        <v>9.2927830074824858E-3</v>
      </c>
      <c r="AF285">
        <v>2.9056558651201714E-2</v>
      </c>
      <c r="AG285">
        <v>0.14256438281303363</v>
      </c>
      <c r="AH285">
        <v>9.0517756785842396E-2</v>
      </c>
      <c r="AI285">
        <v>9.0517756785842298</v>
      </c>
      <c r="AJ285">
        <v>53.958026509572797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0.02</v>
      </c>
      <c r="AM285" t="s">
        <v>2950</v>
      </c>
      <c r="AN285">
        <v>7.88</v>
      </c>
      <c r="AO285" t="s">
        <v>2950</v>
      </c>
      <c r="AP285">
        <v>8.5367887291611003E-2</v>
      </c>
      <c r="AQ285">
        <f>(Table2[[#This Row],[Sharpe Ratio]]-AVERAGE(Table2[Sharpe Ratio]))/_xlfn.STDEV.P(Table2[Sharpe Ratio])</f>
        <v>0.3319943088419392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-0.58596591013901145</v>
      </c>
      <c r="AS285">
        <f>_xlfn.RANK.AVG(Table2[[#This Row],[1Y Return vs Nifty Z-Score]],Table2[1Y Return vs Nifty Z-Score])</f>
        <v>374</v>
      </c>
      <c r="AT285">
        <f>_xlfn.RANK.AVG(Table2[[#This Row],[6M Return vs Nifty Z-Score]],Table2[6M Return vs Nifty Z-Score])</f>
        <v>270</v>
      </c>
      <c r="AU285">
        <f>_xlfn.RANK.AVG(Table2[[#This Row],[Sharpe Ratio Z-Score]],Table2[Sharpe Ratio Z-Score])</f>
        <v>268</v>
      </c>
      <c r="AV285">
        <f>(Table2[[#This Row],[Rank 1Y]]+Table2[[#This Row],[Rank 6M]]+Table2[[#This Row],[Rank Sharpe]])/3</f>
        <v>304</v>
      </c>
    </row>
    <row r="286" spans="1:48" x14ac:dyDescent="0.3">
      <c r="A286" t="s">
        <v>1648</v>
      </c>
      <c r="B286" t="s">
        <v>1649</v>
      </c>
      <c r="C286" t="s">
        <v>2908</v>
      </c>
      <c r="D286" t="s">
        <v>1650</v>
      </c>
      <c r="E286">
        <v>4338.0721026499996</v>
      </c>
      <c r="F286">
        <v>961.35</v>
      </c>
      <c r="G286">
        <v>63.354984604283104</v>
      </c>
      <c r="H286">
        <f>(Table2[[#This Row],[1Y Return vs Nifty]]-AVERAGE(Table2[1Y Return vs Nifty]))/_xlfn.STDEV.P(Table2[1Y Return vs Nifty])</f>
        <v>0.20933914104901241</v>
      </c>
      <c r="I286">
        <v>15.992293245948799</v>
      </c>
      <c r="J286">
        <f>(Table2[[#This Row],[1M Return vs Nifty]]-AVERAGE(Table2[1M Return vs Nifty]))/_xlfn.STDEV.P(Table2[1M Return vs Nifty])</f>
        <v>1.0915557925374428</v>
      </c>
      <c r="K286">
        <v>46.992480677670798</v>
      </c>
      <c r="L286">
        <f>(Table2[[#This Row],[6M Return vs Nifty]]-AVERAGE(Table2[6M Return vs Nifty]))/_xlfn.STDEV.P(Table2[6M Return vs Nifty])</f>
        <v>0.97809909869625966</v>
      </c>
      <c r="M286">
        <v>10.533989751103899</v>
      </c>
      <c r="N286">
        <f>(Table2[[#This Row],[1W Return vs Nifty]]-AVERAGE(Table2[1W Return vs Nifty]))/_xlfn.STDEV.P(Table2[1W Return vs Nifty])</f>
        <v>1.7036439625941875</v>
      </c>
      <c r="O286">
        <v>913.3</v>
      </c>
      <c r="P286">
        <v>850.00983766453805</v>
      </c>
      <c r="Q286">
        <v>710.93591383316095</v>
      </c>
      <c r="R286">
        <v>53.865364733324597</v>
      </c>
      <c r="S286">
        <v>5.2611409175517432E-2</v>
      </c>
      <c r="T286">
        <v>0.13098691027079989</v>
      </c>
      <c r="U286">
        <v>0.35223158838140378</v>
      </c>
      <c r="V286">
        <v>1.2659645872030101</v>
      </c>
      <c r="W286">
        <v>950</v>
      </c>
      <c r="X286">
        <v>1039.55</v>
      </c>
      <c r="Y286">
        <v>928.5</v>
      </c>
      <c r="Z286">
        <v>1039.55</v>
      </c>
      <c r="AA286">
        <v>816.3</v>
      </c>
      <c r="AB286">
        <v>1039.55</v>
      </c>
      <c r="AC286">
        <v>1.1947368421052706E-2</v>
      </c>
      <c r="AD286">
        <v>8.1343943412908848E-2</v>
      </c>
      <c r="AE286">
        <v>3.5379644588045212E-2</v>
      </c>
      <c r="AF286">
        <v>8.1343943412908848E-2</v>
      </c>
      <c r="AG286">
        <v>0.17769202499081227</v>
      </c>
      <c r="AH286">
        <v>8.1343943412908848E-2</v>
      </c>
      <c r="AI286">
        <v>8.1343943412908803</v>
      </c>
      <c r="AJ286">
        <v>92.655310621242407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0.43</v>
      </c>
      <c r="AM286" t="s">
        <v>2950</v>
      </c>
      <c r="AN286">
        <v>12.87</v>
      </c>
      <c r="AO286" t="s">
        <v>2950</v>
      </c>
      <c r="AP286">
        <v>-2.2309540758728999E-2</v>
      </c>
      <c r="AQ286">
        <f>(Table2[[#This Row],[Sharpe Ratio]]-AVERAGE(Table2[Sharpe Ratio]))/_xlfn.STDEV.P(Table2[Sharpe Ratio])</f>
        <v>-0.87613842543228448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3.106499569444618</v>
      </c>
      <c r="AS286">
        <f>_xlfn.RANK.AVG(Table2[[#This Row],[1Y Return vs Nifty Z-Score]],Table2[1Y Return vs Nifty Z-Score])</f>
        <v>220</v>
      </c>
      <c r="AT286">
        <f>_xlfn.RANK.AVG(Table2[[#This Row],[6M Return vs Nifty Z-Score]],Table2[6M Return vs Nifty Z-Score])</f>
        <v>102</v>
      </c>
      <c r="AU286">
        <f>_xlfn.RANK.AVG(Table2[[#This Row],[Sharpe Ratio Z-Score]],Table2[Sharpe Ratio Z-Score])</f>
        <v>592</v>
      </c>
      <c r="AV286">
        <f>(Table2[[#This Row],[Rank 1Y]]+Table2[[#This Row],[Rank 6M]]+Table2[[#This Row],[Rank Sharpe]])/3</f>
        <v>304.66666666666669</v>
      </c>
    </row>
    <row r="287" spans="1:48" x14ac:dyDescent="0.3">
      <c r="A287" t="s">
        <v>369</v>
      </c>
      <c r="B287" t="s">
        <v>370</v>
      </c>
      <c r="C287" t="s">
        <v>2906</v>
      </c>
      <c r="D287" t="s">
        <v>371</v>
      </c>
      <c r="E287">
        <v>59439.582422394997</v>
      </c>
      <c r="F287">
        <v>241.3</v>
      </c>
      <c r="G287">
        <v>9.3521406187251692</v>
      </c>
      <c r="H287">
        <f>(Table2[[#This Row],[1Y Return vs Nifty]]-AVERAGE(Table2[1Y Return vs Nifty]))/_xlfn.STDEV.P(Table2[1Y Return vs Nifty])</f>
        <v>-0.43623924411870302</v>
      </c>
      <c r="I287">
        <v>4.6384979903510404</v>
      </c>
      <c r="J287">
        <f>(Table2[[#This Row],[1M Return vs Nifty]]-AVERAGE(Table2[1M Return vs Nifty]))/_xlfn.STDEV.P(Table2[1M Return vs Nifty])</f>
        <v>0.10732582897084286</v>
      </c>
      <c r="K287">
        <v>41.003215948715898</v>
      </c>
      <c r="L287">
        <f>(Table2[[#This Row],[6M Return vs Nifty]]-AVERAGE(Table2[6M Return vs Nifty]))/_xlfn.STDEV.P(Table2[6M Return vs Nifty])</f>
        <v>0.79504635378505994</v>
      </c>
      <c r="M287">
        <v>0.95959468102040901</v>
      </c>
      <c r="N287">
        <f>(Table2[[#This Row],[1W Return vs Nifty]]-AVERAGE(Table2[1W Return vs Nifty]))/_xlfn.STDEV.P(Table2[1W Return vs Nifty])</f>
        <v>-0.10859321525428429</v>
      </c>
      <c r="O287">
        <v>232</v>
      </c>
      <c r="P287">
        <v>221.44671499036701</v>
      </c>
      <c r="Q287">
        <v>194.083153066146</v>
      </c>
      <c r="R287">
        <v>63.712764707717803</v>
      </c>
      <c r="S287">
        <v>4.0086206896551735E-2</v>
      </c>
      <c r="T287">
        <v>8.9652650799072031E-2</v>
      </c>
      <c r="U287">
        <v>0.24328153262103025</v>
      </c>
      <c r="V287">
        <v>0.92099991520074598</v>
      </c>
      <c r="W287">
        <v>239</v>
      </c>
      <c r="X287">
        <v>245.8</v>
      </c>
      <c r="Y287">
        <v>225</v>
      </c>
      <c r="Z287">
        <v>246.9</v>
      </c>
      <c r="AA287">
        <v>195.5</v>
      </c>
      <c r="AB287">
        <v>246.9</v>
      </c>
      <c r="AC287">
        <v>9.6234309623430825E-3</v>
      </c>
      <c r="AD287">
        <v>1.8648984666390422E-2</v>
      </c>
      <c r="AE287">
        <v>7.2444444444444533E-2</v>
      </c>
      <c r="AF287">
        <v>2.3207625362619222E-2</v>
      </c>
      <c r="AG287">
        <v>0.23427109974424565</v>
      </c>
      <c r="AH287">
        <v>2.3207625362619222E-2</v>
      </c>
      <c r="AI287">
        <v>2.32076253626192</v>
      </c>
      <c r="AJ287">
        <v>55.677419354838698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0.22</v>
      </c>
      <c r="AM287" t="s">
        <v>2950</v>
      </c>
      <c r="AN287">
        <v>17.079999999999998</v>
      </c>
      <c r="AO287" t="s">
        <v>2950</v>
      </c>
      <c r="AP287">
        <v>6.0098334534072997E-2</v>
      </c>
      <c r="AQ287">
        <f>(Table2[[#This Row],[Sharpe Ratio]]-AVERAGE(Table2[Sharpe Ratio]))/_xlfn.STDEV.P(Table2[Sharpe Ratio])</f>
        <v>4.847180631170956E-2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0.40601152969462501</v>
      </c>
      <c r="AS287">
        <f>_xlfn.RANK.AVG(Table2[[#This Row],[1Y Return vs Nifty Z-Score]],Table2[1Y Return vs Nifty Z-Score])</f>
        <v>449</v>
      </c>
      <c r="AT287">
        <f>_xlfn.RANK.AVG(Table2[[#This Row],[6M Return vs Nifty Z-Score]],Table2[6M Return vs Nifty Z-Score])</f>
        <v>131</v>
      </c>
      <c r="AU287">
        <f>_xlfn.RANK.AVG(Table2[[#This Row],[Sharpe Ratio Z-Score]],Table2[Sharpe Ratio Z-Score])</f>
        <v>335</v>
      </c>
      <c r="AV287">
        <f>(Table2[[#This Row],[Rank 1Y]]+Table2[[#This Row],[Rank 6M]]+Table2[[#This Row],[Rank Sharpe]])/3</f>
        <v>305</v>
      </c>
    </row>
    <row r="288" spans="1:48" x14ac:dyDescent="0.3">
      <c r="A288" t="s">
        <v>269</v>
      </c>
      <c r="B288" t="s">
        <v>270</v>
      </c>
      <c r="C288" t="s">
        <v>2906</v>
      </c>
      <c r="D288" t="s">
        <v>49</v>
      </c>
      <c r="E288">
        <v>90111.952862749997</v>
      </c>
      <c r="F288">
        <v>2821.65</v>
      </c>
      <c r="G288">
        <v>38.063093860331897</v>
      </c>
      <c r="H288">
        <f>(Table2[[#This Row],[1Y Return vs Nifty]]-AVERAGE(Table2[1Y Return vs Nifty]))/_xlfn.STDEV.P(Table2[1Y Return vs Nifty])</f>
        <v>-9.3013416321575379E-2</v>
      </c>
      <c r="I288">
        <v>13.876167743830299</v>
      </c>
      <c r="J288">
        <f>(Table2[[#This Row],[1M Return vs Nifty]]-AVERAGE(Table2[1M Return vs Nifty]))/_xlfn.STDEV.P(Table2[1M Return vs Nifty])</f>
        <v>0.90811456614879682</v>
      </c>
      <c r="K288">
        <v>29.336674587323799</v>
      </c>
      <c r="L288">
        <f>(Table2[[#This Row],[6M Return vs Nifty]]-AVERAGE(Table2[6M Return vs Nifty]))/_xlfn.STDEV.P(Table2[6M Return vs Nifty])</f>
        <v>0.4384763044602375</v>
      </c>
      <c r="M288">
        <v>3.2852928853966299</v>
      </c>
      <c r="N288">
        <f>(Table2[[#This Row],[1W Return vs Nifty]]-AVERAGE(Table2[1W Return vs Nifty]))/_xlfn.STDEV.P(Table2[1W Return vs Nifty])</f>
        <v>0.33161389125999369</v>
      </c>
      <c r="O288">
        <v>2594.06</v>
      </c>
      <c r="P288">
        <v>2494.1516557752502</v>
      </c>
      <c r="Q288">
        <v>2224.9998116831798</v>
      </c>
      <c r="R288">
        <v>52.8997781425211</v>
      </c>
      <c r="S288">
        <v>8.7735056243880338E-2</v>
      </c>
      <c r="T288">
        <v>0.13130650795288323</v>
      </c>
      <c r="U288">
        <v>0.2681574107035376</v>
      </c>
      <c r="V288">
        <v>0.92022007125865801</v>
      </c>
      <c r="W288">
        <v>2795</v>
      </c>
      <c r="X288">
        <v>2842</v>
      </c>
      <c r="Y288">
        <v>2732.35</v>
      </c>
      <c r="Z288">
        <v>2854.5</v>
      </c>
      <c r="AA288">
        <v>2193</v>
      </c>
      <c r="AB288">
        <v>2854.5</v>
      </c>
      <c r="AC288">
        <v>9.534883720930365E-3</v>
      </c>
      <c r="AD288">
        <v>7.2120922155476386E-3</v>
      </c>
      <c r="AE288">
        <v>3.2682489432173778E-2</v>
      </c>
      <c r="AF288">
        <v>1.1642124288979927E-2</v>
      </c>
      <c r="AG288">
        <v>0.28666210670314651</v>
      </c>
      <c r="AH288">
        <v>1.1642124288979927E-2</v>
      </c>
      <c r="AI288">
        <v>1.16421242889799</v>
      </c>
      <c r="AJ288">
        <v>71.857965100344103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7.0000000000000007E-2</v>
      </c>
      <c r="AM288" t="s">
        <v>2950</v>
      </c>
      <c r="AN288">
        <v>24.81</v>
      </c>
      <c r="AO288" t="s">
        <v>2950</v>
      </c>
      <c r="AP288">
        <v>3.9132689076102997E-2</v>
      </c>
      <c r="AQ288">
        <f>(Table2[[#This Row],[Sharpe Ratio]]-AVERAGE(Table2[Sharpe Ratio]))/_xlfn.STDEV.P(Table2[Sharpe Ratio])</f>
        <v>-0.18676117641814935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1.3984301691293033</v>
      </c>
      <c r="AS288">
        <f>_xlfn.RANK.AVG(Table2[[#This Row],[1Y Return vs Nifty Z-Score]],Table2[1Y Return vs Nifty Z-Score])</f>
        <v>311</v>
      </c>
      <c r="AT288">
        <f>_xlfn.RANK.AVG(Table2[[#This Row],[6M Return vs Nifty Z-Score]],Table2[6M Return vs Nifty Z-Score])</f>
        <v>210</v>
      </c>
      <c r="AU288">
        <f>_xlfn.RANK.AVG(Table2[[#This Row],[Sharpe Ratio Z-Score]],Table2[Sharpe Ratio Z-Score])</f>
        <v>395</v>
      </c>
      <c r="AV288">
        <f>(Table2[[#This Row],[Rank 1Y]]+Table2[[#This Row],[Rank 6M]]+Table2[[#This Row],[Rank Sharpe]])/3</f>
        <v>305.33333333333331</v>
      </c>
    </row>
    <row r="289" spans="1:48" x14ac:dyDescent="0.3">
      <c r="A289" t="s">
        <v>274</v>
      </c>
      <c r="B289" t="s">
        <v>275</v>
      </c>
      <c r="C289" t="s">
        <v>2916</v>
      </c>
      <c r="D289" t="s">
        <v>159</v>
      </c>
      <c r="E289">
        <v>88724</v>
      </c>
      <c r="F289">
        <v>1012.3</v>
      </c>
      <c r="G289">
        <v>28.205623080910399</v>
      </c>
      <c r="H289">
        <f>(Table2[[#This Row],[1Y Return vs Nifty]]-AVERAGE(Table2[1Y Return vs Nifty]))/_xlfn.STDEV.P(Table2[1Y Return vs Nifty])</f>
        <v>-0.2108548038847701</v>
      </c>
      <c r="I289">
        <v>-12.446718465731299</v>
      </c>
      <c r="J289">
        <f>(Table2[[#This Row],[1M Return vs Nifty]]-AVERAGE(Table2[1M Return vs Nifty]))/_xlfn.STDEV.P(Table2[1M Return vs Nifty])</f>
        <v>-1.3737456182006844</v>
      </c>
      <c r="K289">
        <v>6.0237078409440903</v>
      </c>
      <c r="L289">
        <f>(Table2[[#This Row],[6M Return vs Nifty]]-AVERAGE(Table2[6M Return vs Nifty]))/_xlfn.STDEV.P(Table2[6M Return vs Nifty])</f>
        <v>-0.27404898004041717</v>
      </c>
      <c r="M289">
        <v>-0.53871111081372203</v>
      </c>
      <c r="N289">
        <f>(Table2[[#This Row],[1W Return vs Nifty]]-AVERAGE(Table2[1W Return vs Nifty]))/_xlfn.STDEV.P(Table2[1W Return vs Nifty])</f>
        <v>-0.39219185933277934</v>
      </c>
      <c r="O289">
        <v>1017.73</v>
      </c>
      <c r="P289">
        <v>1013.05986939958</v>
      </c>
      <c r="Q289">
        <v>899.02962021456301</v>
      </c>
      <c r="R289">
        <v>69.097356230627497</v>
      </c>
      <c r="S289">
        <v>-5.3354032994998857E-3</v>
      </c>
      <c r="T289">
        <v>-7.5007353714484637E-4</v>
      </c>
      <c r="U289">
        <v>0.12599182189170111</v>
      </c>
      <c r="V289">
        <v>0.975832341710552</v>
      </c>
      <c r="W289">
        <v>1008.2</v>
      </c>
      <c r="X289">
        <v>1046</v>
      </c>
      <c r="Y289">
        <v>1002.9</v>
      </c>
      <c r="Z289">
        <v>1046</v>
      </c>
      <c r="AA289">
        <v>845.3</v>
      </c>
      <c r="AB289">
        <v>1084.95</v>
      </c>
      <c r="AC289">
        <v>4.0666534417772571E-3</v>
      </c>
      <c r="AD289">
        <v>3.3290526523757746E-2</v>
      </c>
      <c r="AE289">
        <v>9.3728188254063038E-3</v>
      </c>
      <c r="AF289">
        <v>3.3290526523757746E-2</v>
      </c>
      <c r="AG289">
        <v>0.19756299538625344</v>
      </c>
      <c r="AH289">
        <v>7.1767262669169218E-2</v>
      </c>
      <c r="AI289">
        <v>12.5061740590734</v>
      </c>
      <c r="AJ289">
        <v>64.775779278912594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-0.02</v>
      </c>
      <c r="AM289" t="s">
        <v>2949</v>
      </c>
      <c r="AN289">
        <v>10.99</v>
      </c>
      <c r="AO289" t="s">
        <v>2950</v>
      </c>
      <c r="AP289">
        <v>0.12375644691441599</v>
      </c>
      <c r="AQ289">
        <f>(Table2[[#This Row],[Sharpe Ratio]]-AVERAGE(Table2[Sharpe Ratio]))/_xlfn.STDEV.P(Table2[Sharpe Ratio])</f>
        <v>0.76271109268141002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-1.488130168777241</v>
      </c>
      <c r="AS289">
        <f>_xlfn.RANK.AVG(Table2[[#This Row],[1Y Return vs Nifty Z-Score]],Table2[1Y Return vs Nifty Z-Score])</f>
        <v>352</v>
      </c>
      <c r="AT289">
        <f>_xlfn.RANK.AVG(Table2[[#This Row],[6M Return vs Nifty Z-Score]],Table2[6M Return vs Nifty Z-Score])</f>
        <v>395</v>
      </c>
      <c r="AU289">
        <f>_xlfn.RANK.AVG(Table2[[#This Row],[Sharpe Ratio Z-Score]],Table2[Sharpe Ratio Z-Score])</f>
        <v>173</v>
      </c>
      <c r="AV289">
        <f>(Table2[[#This Row],[Rank 1Y]]+Table2[[#This Row],[Rank 6M]]+Table2[[#This Row],[Rank Sharpe]])/3</f>
        <v>306.66666666666669</v>
      </c>
    </row>
    <row r="290" spans="1:48" hidden="1" x14ac:dyDescent="0.3">
      <c r="A290" t="s">
        <v>1363</v>
      </c>
      <c r="B290" t="s">
        <v>1364</v>
      </c>
      <c r="C290" t="s">
        <v>2912</v>
      </c>
      <c r="D290" t="s">
        <v>927</v>
      </c>
      <c r="E290">
        <v>6874.7932552250004</v>
      </c>
      <c r="F290">
        <v>205.41</v>
      </c>
      <c r="G290">
        <v>53.061330438298597</v>
      </c>
      <c r="H290">
        <f>(Table2[[#This Row],[1Y Return vs Nifty]]-AVERAGE(Table2[1Y Return vs Nifty]))/_xlfn.STDEV.P(Table2[1Y Return vs Nifty])</f>
        <v>8.6283387990370122E-2</v>
      </c>
      <c r="I290">
        <v>-13.264342613307599</v>
      </c>
      <c r="J290">
        <f>(Table2[[#This Row],[1M Return vs Nifty]]-AVERAGE(Table2[1M Return vs Nifty]))/_xlfn.STDEV.P(Table2[1M Return vs Nifty])</f>
        <v>-1.4446232557539456</v>
      </c>
      <c r="K290">
        <v>2.4818460281167498</v>
      </c>
      <c r="L290">
        <f>(Table2[[#This Row],[6M Return vs Nifty]]-AVERAGE(Table2[6M Return vs Nifty]))/_xlfn.STDEV.P(Table2[6M Return vs Nifty])</f>
        <v>-0.3823005862517419</v>
      </c>
      <c r="M290">
        <v>-2.7754121499575901</v>
      </c>
      <c r="N290">
        <f>(Table2[[#This Row],[1W Return vs Nifty]]-AVERAGE(Table2[1W Return vs Nifty]))/_xlfn.STDEV.P(Table2[1W Return vs Nifty])</f>
        <v>-0.81555362257715758</v>
      </c>
      <c r="O290">
        <v>210</v>
      </c>
      <c r="P290">
        <v>210.893609647467</v>
      </c>
      <c r="Q290">
        <v>185.36029151036601</v>
      </c>
      <c r="R290">
        <v>69.556736030771702</v>
      </c>
      <c r="S290">
        <v>-2.1857142857142908E-2</v>
      </c>
      <c r="T290">
        <v>-2.6001781925177769E-2</v>
      </c>
      <c r="U290">
        <v>0.10816614673112301</v>
      </c>
      <c r="V290">
        <v>0.86431945618089201</v>
      </c>
      <c r="W290">
        <v>204.5</v>
      </c>
      <c r="X290">
        <v>207.85</v>
      </c>
      <c r="Y290">
        <v>204.5</v>
      </c>
      <c r="Z290">
        <v>213.39</v>
      </c>
      <c r="AA290">
        <v>175.45</v>
      </c>
      <c r="AB290">
        <v>224</v>
      </c>
      <c r="AC290">
        <v>4.4498777506112308E-3</v>
      </c>
      <c r="AD290">
        <v>1.1878681661068091E-2</v>
      </c>
      <c r="AE290">
        <v>4.4498777506112308E-3</v>
      </c>
      <c r="AF290">
        <v>3.884913100628018E-2</v>
      </c>
      <c r="AG290">
        <v>0.17076090054146476</v>
      </c>
      <c r="AH290">
        <v>9.050192298330173E-2</v>
      </c>
      <c r="AI290">
        <v>23.947227496227001</v>
      </c>
      <c r="AJ290">
        <v>88.104395604395606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0.04</v>
      </c>
      <c r="AM290" t="s">
        <v>2950</v>
      </c>
      <c r="AN290">
        <v>13.83</v>
      </c>
      <c r="AO290" t="s">
        <v>2950</v>
      </c>
      <c r="AP290">
        <v>9.5913239775025999E-2</v>
      </c>
      <c r="AQ290">
        <f>(Table2[[#This Row],[Sharpe Ratio]]-AVERAGE(Table2[Sharpe Ratio]))/_xlfn.STDEV.P(Table2[Sharpe Ratio])</f>
        <v>0.45031237940095648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259</v>
      </c>
      <c r="AT290">
        <f>_xlfn.RANK.AVG(Table2[[#This Row],[6M Return vs Nifty Z-Score]],Table2[6M Return vs Nifty Z-Score])</f>
        <v>427</v>
      </c>
      <c r="AU290">
        <f>_xlfn.RANK.AVG(Table2[[#This Row],[Sharpe Ratio Z-Score]],Table2[Sharpe Ratio Z-Score])</f>
        <v>238</v>
      </c>
      <c r="AV290">
        <f>(Table2[[#This Row],[Rank 1Y]]+Table2[[#This Row],[Rank 6M]]+Table2[[#This Row],[Rank Sharpe]])/3</f>
        <v>308</v>
      </c>
    </row>
    <row r="291" spans="1:48" x14ac:dyDescent="0.3">
      <c r="A291" t="s">
        <v>276</v>
      </c>
      <c r="B291" t="s">
        <v>277</v>
      </c>
      <c r="C291" t="s">
        <v>2913</v>
      </c>
      <c r="D291" t="s">
        <v>65</v>
      </c>
      <c r="E291">
        <v>88420.563427200002</v>
      </c>
      <c r="F291">
        <v>2858.1</v>
      </c>
      <c r="G291">
        <v>28.850774147956301</v>
      </c>
      <c r="H291">
        <f>(Table2[[#This Row],[1Y Return vs Nifty]]-AVERAGE(Table2[1Y Return vs Nifty]))/_xlfn.STDEV.P(Table2[1Y Return vs Nifty])</f>
        <v>-0.20314232888689579</v>
      </c>
      <c r="I291">
        <v>1.81408726289634</v>
      </c>
      <c r="J291">
        <f>(Table2[[#This Row],[1M Return vs Nifty]]-AVERAGE(Table2[1M Return vs Nifty]))/_xlfn.STDEV.P(Table2[1M Return vs Nifty])</f>
        <v>-0.13751473797608135</v>
      </c>
      <c r="K291">
        <v>19.630568271554498</v>
      </c>
      <c r="L291">
        <f>(Table2[[#This Row],[6M Return vs Nifty]]-AVERAGE(Table2[6M Return vs Nifty]))/_xlfn.STDEV.P(Table2[6M Return vs Nifty])</f>
        <v>0.14182396332861855</v>
      </c>
      <c r="M291">
        <v>-1.1848904381385701</v>
      </c>
      <c r="N291">
        <f>(Table2[[#This Row],[1W Return vs Nifty]]-AVERAGE(Table2[1W Return vs Nifty]))/_xlfn.STDEV.P(Table2[1W Return vs Nifty])</f>
        <v>-0.51450039078185761</v>
      </c>
      <c r="O291">
        <v>2800.55</v>
      </c>
      <c r="P291">
        <v>2713.90284399949</v>
      </c>
      <c r="Q291">
        <v>2411.56098943594</v>
      </c>
      <c r="R291">
        <v>40.453810633575898</v>
      </c>
      <c r="S291">
        <v>2.0549534912784884E-2</v>
      </c>
      <c r="T291">
        <v>5.3132762773484554E-2</v>
      </c>
      <c r="U291">
        <v>0.18516596201388413</v>
      </c>
      <c r="V291">
        <v>0.95747168148502604</v>
      </c>
      <c r="W291">
        <v>2815.65</v>
      </c>
      <c r="X291">
        <v>2904.75</v>
      </c>
      <c r="Y291">
        <v>2815.65</v>
      </c>
      <c r="Z291">
        <v>2980</v>
      </c>
      <c r="AA291">
        <v>2570.4499999999998</v>
      </c>
      <c r="AB291">
        <v>2980</v>
      </c>
      <c r="AC291">
        <v>1.5076447711895868E-2</v>
      </c>
      <c r="AD291">
        <v>1.6322032119240104E-2</v>
      </c>
      <c r="AE291">
        <v>1.5076447711895868E-2</v>
      </c>
      <c r="AF291">
        <v>4.2650712011476299E-2</v>
      </c>
      <c r="AG291">
        <v>0.11190647551985067</v>
      </c>
      <c r="AH291">
        <v>4.2650712011476299E-2</v>
      </c>
      <c r="AI291">
        <v>4.2650712011476299</v>
      </c>
      <c r="AJ291">
        <v>61.287774047007602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0.04</v>
      </c>
      <c r="AM291" t="s">
        <v>2950</v>
      </c>
      <c r="AN291">
        <v>5.09</v>
      </c>
      <c r="AO291" t="s">
        <v>2950</v>
      </c>
      <c r="AP291">
        <v>6.5815033165810999E-2</v>
      </c>
      <c r="AQ291">
        <f>(Table2[[#This Row],[Sharpe Ratio]]-AVERAGE(Table2[Sharpe Ratio]))/_xlfn.STDEV.P(Table2[Sharpe Ratio])</f>
        <v>0.11261273978343486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-0.60072075453278129</v>
      </c>
      <c r="AS291">
        <f>_xlfn.RANK.AVG(Table2[[#This Row],[1Y Return vs Nifty Z-Score]],Table2[1Y Return vs Nifty Z-Score])</f>
        <v>350</v>
      </c>
      <c r="AT291">
        <f>_xlfn.RANK.AVG(Table2[[#This Row],[6M Return vs Nifty Z-Score]],Table2[6M Return vs Nifty Z-Score])</f>
        <v>267</v>
      </c>
      <c r="AU291">
        <f>_xlfn.RANK.AVG(Table2[[#This Row],[Sharpe Ratio Z-Score]],Table2[Sharpe Ratio Z-Score])</f>
        <v>312</v>
      </c>
      <c r="AV291">
        <f>(Table2[[#This Row],[Rank 1Y]]+Table2[[#This Row],[Rank 6M]]+Table2[[#This Row],[Rank Sharpe]])/3</f>
        <v>309.66666666666669</v>
      </c>
    </row>
    <row r="292" spans="1:48" x14ac:dyDescent="0.3">
      <c r="A292" t="s">
        <v>1163</v>
      </c>
      <c r="B292" t="s">
        <v>1164</v>
      </c>
      <c r="C292" t="s">
        <v>2919</v>
      </c>
      <c r="D292" t="s">
        <v>137</v>
      </c>
      <c r="E292">
        <v>9063.4883916399995</v>
      </c>
      <c r="F292">
        <v>621.4</v>
      </c>
      <c r="G292">
        <v>11.493691527828201</v>
      </c>
      <c r="H292">
        <f>(Table2[[#This Row],[1Y Return vs Nifty]]-AVERAGE(Table2[1Y Return vs Nifty]))/_xlfn.STDEV.P(Table2[1Y Return vs Nifty])</f>
        <v>-0.41063801878281286</v>
      </c>
      <c r="I292">
        <v>-2.6457004674668698</v>
      </c>
      <c r="J292">
        <f>(Table2[[#This Row],[1M Return vs Nifty]]-AVERAGE(Table2[1M Return vs Nifty]))/_xlfn.STDEV.P(Table2[1M Return vs Nifty])</f>
        <v>-0.52412173735860224</v>
      </c>
      <c r="K292">
        <v>8.3497142521169305</v>
      </c>
      <c r="L292">
        <f>(Table2[[#This Row],[6M Return vs Nifty]]-AVERAGE(Table2[6M Return vs Nifty]))/_xlfn.STDEV.P(Table2[6M Return vs Nifty])</f>
        <v>-0.20295814042736601</v>
      </c>
      <c r="M292">
        <v>1.07693980862966</v>
      </c>
      <c r="N292">
        <f>(Table2[[#This Row],[1W Return vs Nifty]]-AVERAGE(Table2[1W Return vs Nifty]))/_xlfn.STDEV.P(Table2[1W Return vs Nifty])</f>
        <v>-8.6382182459394274E-2</v>
      </c>
      <c r="O292">
        <v>607.16</v>
      </c>
      <c r="P292">
        <v>603.02529218345001</v>
      </c>
      <c r="Q292">
        <v>563.16368251135395</v>
      </c>
      <c r="R292">
        <v>27.2304457192763</v>
      </c>
      <c r="S292">
        <v>2.3453455431846626E-2</v>
      </c>
      <c r="T292">
        <v>3.0470874198357922E-2</v>
      </c>
      <c r="U292">
        <v>0.1034092206176167</v>
      </c>
      <c r="V292">
        <v>0.76655683462405699</v>
      </c>
      <c r="W292">
        <v>618</v>
      </c>
      <c r="X292">
        <v>634</v>
      </c>
      <c r="Y292">
        <v>617</v>
      </c>
      <c r="Z292">
        <v>646.5</v>
      </c>
      <c r="AA292">
        <v>515.6</v>
      </c>
      <c r="AB292">
        <v>646.5</v>
      </c>
      <c r="AC292">
        <v>5.5016181229772254E-3</v>
      </c>
      <c r="AD292">
        <v>2.0276794335371884E-2</v>
      </c>
      <c r="AE292">
        <v>7.1312803889789222E-3</v>
      </c>
      <c r="AF292">
        <v>4.0392661731573964E-2</v>
      </c>
      <c r="AG292">
        <v>0.20519782777346762</v>
      </c>
      <c r="AH292">
        <v>4.0392661731573964E-2</v>
      </c>
      <c r="AI292">
        <v>9.2372063083360203</v>
      </c>
      <c r="AJ292">
        <v>38.643462739848196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-0.17</v>
      </c>
      <c r="AM292" t="s">
        <v>2949</v>
      </c>
      <c r="AN292">
        <v>11.97</v>
      </c>
      <c r="AO292" t="s">
        <v>2950</v>
      </c>
      <c r="AP292">
        <v>0.14507717798718101</v>
      </c>
      <c r="AQ292">
        <f>(Table2[[#This Row],[Sharpe Ratio]]-AVERAGE(Table2[Sharpe Ratio]))/_xlfn.STDEV.P(Table2[Sharpe Ratio])</f>
        <v>1.0019281095999679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-0.22217196942820752</v>
      </c>
      <c r="AS292">
        <f>_xlfn.RANK.AVG(Table2[[#This Row],[1Y Return vs Nifty Z-Score]],Table2[1Y Return vs Nifty Z-Score])</f>
        <v>438</v>
      </c>
      <c r="AT292">
        <f>_xlfn.RANK.AVG(Table2[[#This Row],[6M Return vs Nifty Z-Score]],Table2[6M Return vs Nifty Z-Score])</f>
        <v>374</v>
      </c>
      <c r="AU292">
        <f>_xlfn.RANK.AVG(Table2[[#This Row],[Sharpe Ratio Z-Score]],Table2[Sharpe Ratio Z-Score])</f>
        <v>123</v>
      </c>
      <c r="AV292">
        <f>(Table2[[#This Row],[Rank 1Y]]+Table2[[#This Row],[Rank 6M]]+Table2[[#This Row],[Rank Sharpe]])/3</f>
        <v>311.66666666666669</v>
      </c>
    </row>
    <row r="293" spans="1:48" x14ac:dyDescent="0.3">
      <c r="A293" t="s">
        <v>883</v>
      </c>
      <c r="B293" t="s">
        <v>884</v>
      </c>
      <c r="C293" t="s">
        <v>2913</v>
      </c>
      <c r="D293" t="s">
        <v>65</v>
      </c>
      <c r="E293">
        <v>15061.875</v>
      </c>
      <c r="F293">
        <v>6357.1</v>
      </c>
      <c r="G293">
        <v>47.307676355272903</v>
      </c>
      <c r="H293">
        <f>(Table2[[#This Row],[1Y Return vs Nifty]]-AVERAGE(Table2[1Y Return vs Nifty]))/_xlfn.STDEV.P(Table2[1Y Return vs Nifty])</f>
        <v>1.7501182506401224E-2</v>
      </c>
      <c r="I293">
        <v>5.84068157551597</v>
      </c>
      <c r="J293">
        <f>(Table2[[#This Row],[1M Return vs Nifty]]-AVERAGE(Table2[1M Return vs Nifty]))/_xlfn.STDEV.P(Table2[1M Return vs Nifty])</f>
        <v>0.21153988951979261</v>
      </c>
      <c r="K293">
        <v>23.697608896611801</v>
      </c>
      <c r="L293">
        <f>(Table2[[#This Row],[6M Return vs Nifty]]-AVERAGE(Table2[6M Return vs Nifty]))/_xlfn.STDEV.P(Table2[6M Return vs Nifty])</f>
        <v>0.26612685922215329</v>
      </c>
      <c r="M293">
        <v>0.22064315936121501</v>
      </c>
      <c r="N293">
        <f>(Table2[[#This Row],[1W Return vs Nifty]]-AVERAGE(Table2[1W Return vs Nifty]))/_xlfn.STDEV.P(Table2[1W Return vs Nifty])</f>
        <v>-0.24846162577798059</v>
      </c>
      <c r="O293">
        <v>6199.19</v>
      </c>
      <c r="P293">
        <v>5899.4013479760497</v>
      </c>
      <c r="Q293">
        <v>5260.1408720281097</v>
      </c>
      <c r="R293">
        <v>77.587743786263701</v>
      </c>
      <c r="S293">
        <v>2.5472682721452422E-2</v>
      </c>
      <c r="T293">
        <v>7.7583914879935545E-2</v>
      </c>
      <c r="U293">
        <v>0.20854177761762971</v>
      </c>
      <c r="V293">
        <v>0.40096067892503501</v>
      </c>
      <c r="W293">
        <v>6330</v>
      </c>
      <c r="X293">
        <v>6500</v>
      </c>
      <c r="Y293">
        <v>6302</v>
      </c>
      <c r="Z293">
        <v>6549</v>
      </c>
      <c r="AA293">
        <v>5468.05</v>
      </c>
      <c r="AB293">
        <v>6625</v>
      </c>
      <c r="AC293">
        <v>4.2812006319115081E-3</v>
      </c>
      <c r="AD293">
        <v>2.2478803227886868E-2</v>
      </c>
      <c r="AE293">
        <v>8.7432561091718153E-3</v>
      </c>
      <c r="AF293">
        <v>3.0186720359912433E-2</v>
      </c>
      <c r="AG293">
        <v>0.1625899543713023</v>
      </c>
      <c r="AH293">
        <v>4.2141857136115402E-2</v>
      </c>
      <c r="AI293">
        <v>13.588743294898601</v>
      </c>
      <c r="AJ293">
        <v>75.368275862068899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0.2</v>
      </c>
      <c r="AM293" t="s">
        <v>2950</v>
      </c>
      <c r="AN293">
        <v>12.72</v>
      </c>
      <c r="AO293" t="s">
        <v>2950</v>
      </c>
      <c r="AP293">
        <v>2.8225032340084999E-2</v>
      </c>
      <c r="AQ293">
        <f>(Table2[[#This Row],[Sharpe Ratio]]-AVERAGE(Table2[Sharpe Ratio]))/_xlfn.STDEV.P(Table2[Sharpe Ratio])</f>
        <v>-0.3091442737451891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-6.2437968274822592E-2</v>
      </c>
      <c r="AS293">
        <f>_xlfn.RANK.AVG(Table2[[#This Row],[1Y Return vs Nifty Z-Score]],Table2[1Y Return vs Nifty Z-Score])</f>
        <v>273</v>
      </c>
      <c r="AT293">
        <f>_xlfn.RANK.AVG(Table2[[#This Row],[6M Return vs Nifty Z-Score]],Table2[6M Return vs Nifty Z-Score])</f>
        <v>243</v>
      </c>
      <c r="AU293">
        <f>_xlfn.RANK.AVG(Table2[[#This Row],[Sharpe Ratio Z-Score]],Table2[Sharpe Ratio Z-Score])</f>
        <v>420</v>
      </c>
      <c r="AV293">
        <f>(Table2[[#This Row],[Rank 1Y]]+Table2[[#This Row],[Rank 6M]]+Table2[[#This Row],[Rank Sharpe]])/3</f>
        <v>312</v>
      </c>
    </row>
    <row r="294" spans="1:48" x14ac:dyDescent="0.3">
      <c r="A294" t="s">
        <v>1031</v>
      </c>
      <c r="B294" t="s">
        <v>1032</v>
      </c>
      <c r="C294" t="s">
        <v>2920</v>
      </c>
      <c r="D294" t="s">
        <v>1033</v>
      </c>
      <c r="E294">
        <v>11115.263960464999</v>
      </c>
      <c r="F294">
        <v>783.7</v>
      </c>
      <c r="G294">
        <v>39.617063240508401</v>
      </c>
      <c r="H294">
        <f>(Table2[[#This Row],[1Y Return vs Nifty]]-AVERAGE(Table2[1Y Return vs Nifty]))/_xlfn.STDEV.P(Table2[1Y Return vs Nifty])</f>
        <v>-7.4436449461779755E-2</v>
      </c>
      <c r="I294">
        <v>22.709167416675399</v>
      </c>
      <c r="J294">
        <f>(Table2[[#This Row],[1M Return vs Nifty]]-AVERAGE(Table2[1M Return vs Nifty]))/_xlfn.STDEV.P(Table2[1M Return vs Nifty])</f>
        <v>1.6738235427926962</v>
      </c>
      <c r="K294">
        <v>30.259458978780799</v>
      </c>
      <c r="L294">
        <f>(Table2[[#This Row],[6M Return vs Nifty]]-AVERAGE(Table2[6M Return vs Nifty]))/_xlfn.STDEV.P(Table2[6M Return vs Nifty])</f>
        <v>0.4666798024623855</v>
      </c>
      <c r="M294">
        <v>9.9145402765651998</v>
      </c>
      <c r="N294">
        <f>(Table2[[#This Row],[1W Return vs Nifty]]-AVERAGE(Table2[1W Return vs Nifty]))/_xlfn.STDEV.P(Table2[1W Return vs Nifty])</f>
        <v>1.5863948456170307</v>
      </c>
      <c r="O294">
        <v>715.82</v>
      </c>
      <c r="P294">
        <v>668.01089062565995</v>
      </c>
      <c r="Q294">
        <v>594.10142747738905</v>
      </c>
      <c r="R294">
        <v>46.7055542353771</v>
      </c>
      <c r="S294">
        <v>9.4828308792713312E-2</v>
      </c>
      <c r="T294">
        <v>0.17318446599872872</v>
      </c>
      <c r="U294">
        <v>0.3191350226638312</v>
      </c>
      <c r="V294">
        <v>2.82566657208009</v>
      </c>
      <c r="W294">
        <v>778.65</v>
      </c>
      <c r="X294">
        <v>805.6</v>
      </c>
      <c r="Y294">
        <v>717.15</v>
      </c>
      <c r="Z294">
        <v>833</v>
      </c>
      <c r="AA294">
        <v>638.20000000000005</v>
      </c>
      <c r="AB294">
        <v>833</v>
      </c>
      <c r="AC294">
        <v>6.4855840236306417E-3</v>
      </c>
      <c r="AD294">
        <v>2.794436646676024E-2</v>
      </c>
      <c r="AE294">
        <v>9.2797880499198238E-2</v>
      </c>
      <c r="AF294">
        <v>6.2906724511930578E-2</v>
      </c>
      <c r="AG294">
        <v>0.2279849576935129</v>
      </c>
      <c r="AH294">
        <v>6.2906724511930578E-2</v>
      </c>
      <c r="AI294">
        <v>6.2906724511930499</v>
      </c>
      <c r="AJ294">
        <v>73.250801370620096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0.31</v>
      </c>
      <c r="AM294" t="s">
        <v>2950</v>
      </c>
      <c r="AN294">
        <v>20.94</v>
      </c>
      <c r="AO294" t="s">
        <v>2950</v>
      </c>
      <c r="AP294">
        <v>2.3825085399076001E-2</v>
      </c>
      <c r="AQ294">
        <f>(Table2[[#This Row],[Sharpe Ratio]]-AVERAGE(Table2[Sharpe Ratio]))/_xlfn.STDEV.P(Table2[Sharpe Ratio])</f>
        <v>-0.35851135117963129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3.2939503902307017</v>
      </c>
      <c r="AS294">
        <f>_xlfn.RANK.AVG(Table2[[#This Row],[1Y Return vs Nifty Z-Score]],Table2[1Y Return vs Nifty Z-Score])</f>
        <v>304</v>
      </c>
      <c r="AT294">
        <f>_xlfn.RANK.AVG(Table2[[#This Row],[6M Return vs Nifty Z-Score]],Table2[6M Return vs Nifty Z-Score])</f>
        <v>201</v>
      </c>
      <c r="AU294">
        <f>_xlfn.RANK.AVG(Table2[[#This Row],[Sharpe Ratio Z-Score]],Table2[Sharpe Ratio Z-Score])</f>
        <v>436</v>
      </c>
      <c r="AV294">
        <f>(Table2[[#This Row],[Rank 1Y]]+Table2[[#This Row],[Rank 6M]]+Table2[[#This Row],[Rank Sharpe]])/3</f>
        <v>313.66666666666669</v>
      </c>
    </row>
    <row r="295" spans="1:48" x14ac:dyDescent="0.3">
      <c r="A295" t="s">
        <v>673</v>
      </c>
      <c r="B295" t="s">
        <v>674</v>
      </c>
      <c r="C295" t="s">
        <v>2906</v>
      </c>
      <c r="D295" t="s">
        <v>508</v>
      </c>
      <c r="E295">
        <v>22420.997500000001</v>
      </c>
      <c r="F295">
        <v>2027</v>
      </c>
      <c r="G295">
        <v>70.274865173459702</v>
      </c>
      <c r="H295">
        <f>(Table2[[#This Row],[1Y Return vs Nifty]]-AVERAGE(Table2[1Y Return vs Nifty]))/_xlfn.STDEV.P(Table2[1Y Return vs Nifty])</f>
        <v>0.29206303100927422</v>
      </c>
      <c r="I295">
        <v>-8.4645751559400395</v>
      </c>
      <c r="J295">
        <f>(Table2[[#This Row],[1M Return vs Nifty]]-AVERAGE(Table2[1M Return vs Nifty]))/_xlfn.STDEV.P(Table2[1M Return vs Nifty])</f>
        <v>-1.028544328545538</v>
      </c>
      <c r="K295">
        <v>-0.25721227058254498</v>
      </c>
      <c r="L295">
        <f>(Table2[[#This Row],[6M Return vs Nifty]]-AVERAGE(Table2[6M Return vs Nifty]))/_xlfn.STDEV.P(Table2[6M Return vs Nifty])</f>
        <v>-0.46601572704769695</v>
      </c>
      <c r="M295">
        <v>-3.3296939450187701</v>
      </c>
      <c r="N295">
        <f>(Table2[[#This Row],[1W Return vs Nifty]]-AVERAGE(Table2[1W Return vs Nifty]))/_xlfn.STDEV.P(Table2[1W Return vs Nifty])</f>
        <v>-0.92046783059361215</v>
      </c>
      <c r="O295">
        <v>2069.1999999999998</v>
      </c>
      <c r="P295">
        <v>2039.3915884856101</v>
      </c>
      <c r="Q295">
        <v>1793.4475631256</v>
      </c>
      <c r="R295">
        <v>58.301262528732103</v>
      </c>
      <c r="S295">
        <v>-2.0394355306398548E-2</v>
      </c>
      <c r="T295">
        <v>-6.0761202289805194E-3</v>
      </c>
      <c r="U295">
        <v>0.13022540590334719</v>
      </c>
      <c r="V295">
        <v>0.32876157448968102</v>
      </c>
      <c r="W295">
        <v>2020.1</v>
      </c>
      <c r="X295">
        <v>2069.0500000000002</v>
      </c>
      <c r="Y295">
        <v>2020.1</v>
      </c>
      <c r="Z295">
        <v>2119.9499999999998</v>
      </c>
      <c r="AA295">
        <v>1835.25</v>
      </c>
      <c r="AB295">
        <v>2200</v>
      </c>
      <c r="AC295">
        <v>3.4156724914609082E-3</v>
      </c>
      <c r="AD295">
        <v>2.0744943265910365E-2</v>
      </c>
      <c r="AE295">
        <v>3.4156724914609082E-3</v>
      </c>
      <c r="AF295">
        <v>4.5855944745929911E-2</v>
      </c>
      <c r="AG295">
        <v>0.10448167824547072</v>
      </c>
      <c r="AH295">
        <v>8.5347804637395219E-2</v>
      </c>
      <c r="AI295">
        <v>10.458806117414801</v>
      </c>
      <c r="AJ295">
        <v>96.700630761766107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0.02</v>
      </c>
      <c r="AM295" t="s">
        <v>2950</v>
      </c>
      <c r="AN295">
        <v>2.92</v>
      </c>
      <c r="AO295" t="s">
        <v>2950</v>
      </c>
      <c r="AP295">
        <v>7.6846659177415996E-2</v>
      </c>
      <c r="AQ295">
        <f>(Table2[[#This Row],[Sharpe Ratio]]-AVERAGE(Table2[Sharpe Ratio]))/_xlfn.STDEV.P(Table2[Sharpe Ratio])</f>
        <v>0.23638676316241278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-1.88657809201516</v>
      </c>
      <c r="AS295">
        <f>_xlfn.RANK.AVG(Table2[[#This Row],[1Y Return vs Nifty Z-Score]],Table2[1Y Return vs Nifty Z-Score])</f>
        <v>200</v>
      </c>
      <c r="AT295">
        <f>_xlfn.RANK.AVG(Table2[[#This Row],[6M Return vs Nifty Z-Score]],Table2[6M Return vs Nifty Z-Score])</f>
        <v>460</v>
      </c>
      <c r="AU295">
        <f>_xlfn.RANK.AVG(Table2[[#This Row],[Sharpe Ratio Z-Score]],Table2[Sharpe Ratio Z-Score])</f>
        <v>287</v>
      </c>
      <c r="AV295">
        <f>(Table2[[#This Row],[Rank 1Y]]+Table2[[#This Row],[Rank 6M]]+Table2[[#This Row],[Rank Sharpe]])/3</f>
        <v>315.66666666666669</v>
      </c>
    </row>
    <row r="296" spans="1:48" x14ac:dyDescent="0.3">
      <c r="A296" t="s">
        <v>209</v>
      </c>
      <c r="B296" t="s">
        <v>210</v>
      </c>
      <c r="C296" t="s">
        <v>2917</v>
      </c>
      <c r="D296" t="s">
        <v>211</v>
      </c>
      <c r="E296">
        <v>118433.69242455</v>
      </c>
      <c r="F296">
        <v>1887.05</v>
      </c>
      <c r="G296">
        <v>16.2587299349487</v>
      </c>
      <c r="H296">
        <f>(Table2[[#This Row],[1Y Return vs Nifty]]-AVERAGE(Table2[1Y Return vs Nifty]))/_xlfn.STDEV.P(Table2[1Y Return vs Nifty])</f>
        <v>-0.3536742447831755</v>
      </c>
      <c r="I296">
        <v>-5.3002755747428196</v>
      </c>
      <c r="J296">
        <f>(Table2[[#This Row],[1M Return vs Nifty]]-AVERAGE(Table2[1M Return vs Nifty]))/_xlfn.STDEV.P(Table2[1M Return vs Nifty])</f>
        <v>-0.75423971133130241</v>
      </c>
      <c r="K296">
        <v>30.141983569535601</v>
      </c>
      <c r="L296">
        <f>(Table2[[#This Row],[6M Return vs Nifty]]-AVERAGE(Table2[6M Return vs Nifty]))/_xlfn.STDEV.P(Table2[6M Return vs Nifty])</f>
        <v>0.46308934568762666</v>
      </c>
      <c r="M296">
        <v>-2.5584988755829001</v>
      </c>
      <c r="N296">
        <f>(Table2[[#This Row],[1W Return vs Nifty]]-AVERAGE(Table2[1W Return vs Nifty]))/_xlfn.STDEV.P(Table2[1W Return vs Nifty])</f>
        <v>-0.77449637589857112</v>
      </c>
      <c r="O296">
        <v>1828.36</v>
      </c>
      <c r="P296">
        <v>1741.9300444115099</v>
      </c>
      <c r="Q296">
        <v>1517.03637630295</v>
      </c>
      <c r="R296">
        <v>85.756154208648397</v>
      </c>
      <c r="S296">
        <v>3.2099805289986794E-2</v>
      </c>
      <c r="T296">
        <v>8.330986428190168E-2</v>
      </c>
      <c r="U296">
        <v>0.24390557107060351</v>
      </c>
      <c r="V296">
        <v>1.21651069886312</v>
      </c>
      <c r="W296">
        <v>1818.05</v>
      </c>
      <c r="X296">
        <v>1924.9</v>
      </c>
      <c r="Y296">
        <v>1805.65</v>
      </c>
      <c r="Z296">
        <v>1924.9</v>
      </c>
      <c r="AA296">
        <v>1711.25</v>
      </c>
      <c r="AB296">
        <v>1985.4</v>
      </c>
      <c r="AC296">
        <v>3.7952751574489074E-2</v>
      </c>
      <c r="AD296">
        <v>2.0057762115471389E-2</v>
      </c>
      <c r="AE296">
        <v>4.5080718854705992E-2</v>
      </c>
      <c r="AF296">
        <v>2.0057762115471389E-2</v>
      </c>
      <c r="AG296">
        <v>0.1027319211102995</v>
      </c>
      <c r="AH296">
        <v>5.2118385840332904E-2</v>
      </c>
      <c r="AI296">
        <v>5.2118385840332904</v>
      </c>
      <c r="AJ296">
        <v>53.064038609725401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0.18</v>
      </c>
      <c r="AM296" t="s">
        <v>2950</v>
      </c>
      <c r="AN296">
        <v>6.43</v>
      </c>
      <c r="AO296" t="s">
        <v>2950</v>
      </c>
      <c r="AP296">
        <v>6.1449369121834997E-2</v>
      </c>
      <c r="AQ296">
        <f>(Table2[[#This Row],[Sharpe Ratio]]-AVERAGE(Table2[Sharpe Ratio]))/_xlfn.STDEV.P(Table2[Sharpe Ratio])</f>
        <v>6.3630313903930966E-2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-1.3556906724214914</v>
      </c>
      <c r="AS296">
        <f>_xlfn.RANK.AVG(Table2[[#This Row],[1Y Return vs Nifty Z-Score]],Table2[1Y Return vs Nifty Z-Score])</f>
        <v>416</v>
      </c>
      <c r="AT296">
        <f>_xlfn.RANK.AVG(Table2[[#This Row],[6M Return vs Nifty Z-Score]],Table2[6M Return vs Nifty Z-Score])</f>
        <v>203</v>
      </c>
      <c r="AU296">
        <f>_xlfn.RANK.AVG(Table2[[#This Row],[Sharpe Ratio Z-Score]],Table2[Sharpe Ratio Z-Score])</f>
        <v>329</v>
      </c>
      <c r="AV296">
        <f>(Table2[[#This Row],[Rank 1Y]]+Table2[[#This Row],[Rank 6M]]+Table2[[#This Row],[Rank Sharpe]])/3</f>
        <v>316</v>
      </c>
    </row>
    <row r="297" spans="1:48" x14ac:dyDescent="0.3">
      <c r="A297" t="s">
        <v>913</v>
      </c>
      <c r="B297" t="s">
        <v>914</v>
      </c>
      <c r="C297" t="s">
        <v>2915</v>
      </c>
      <c r="D297" t="s">
        <v>454</v>
      </c>
      <c r="E297">
        <v>14458.030394470001</v>
      </c>
      <c r="F297">
        <v>1167.5999999999999</v>
      </c>
      <c r="G297">
        <v>35.612561598355001</v>
      </c>
      <c r="H297">
        <f>(Table2[[#This Row],[1Y Return vs Nifty]]-AVERAGE(Table2[1Y Return vs Nifty]))/_xlfn.STDEV.P(Table2[1Y Return vs Nifty])</f>
        <v>-0.12230836717474736</v>
      </c>
      <c r="I297">
        <v>7.3837476387356098</v>
      </c>
      <c r="J297">
        <f>(Table2[[#This Row],[1M Return vs Nifty]]-AVERAGE(Table2[1M Return vs Nifty]))/_xlfn.STDEV.P(Table2[1M Return vs Nifty])</f>
        <v>0.34530413495435275</v>
      </c>
      <c r="K297">
        <v>6.4561666203904702</v>
      </c>
      <c r="L297">
        <f>(Table2[[#This Row],[6M Return vs Nifty]]-AVERAGE(Table2[6M Return vs Nifty]))/_xlfn.STDEV.P(Table2[6M Return vs Nifty])</f>
        <v>-0.26083153679468829</v>
      </c>
      <c r="M297">
        <v>-1.7205674225896199</v>
      </c>
      <c r="N297">
        <f>(Table2[[#This Row],[1W Return vs Nifty]]-AVERAGE(Table2[1W Return vs Nifty]))/_xlfn.STDEV.P(Table2[1W Return vs Nifty])</f>
        <v>-0.61589308864255765</v>
      </c>
      <c r="O297">
        <v>1131.04</v>
      </c>
      <c r="P297">
        <v>1075.5173481496499</v>
      </c>
      <c r="Q297">
        <v>949.66443573638901</v>
      </c>
      <c r="R297">
        <v>43.764012522243398</v>
      </c>
      <c r="S297">
        <v>3.2324232564719058E-2</v>
      </c>
      <c r="T297">
        <v>8.5617077222205129E-2</v>
      </c>
      <c r="U297">
        <v>0.22948691776018681</v>
      </c>
      <c r="V297">
        <v>1.3786919722138899</v>
      </c>
      <c r="W297">
        <v>1157.55</v>
      </c>
      <c r="X297">
        <v>1202.5</v>
      </c>
      <c r="Y297">
        <v>1157.55</v>
      </c>
      <c r="Z297">
        <v>1253.3</v>
      </c>
      <c r="AA297">
        <v>929.95</v>
      </c>
      <c r="AB297">
        <v>1253.3</v>
      </c>
      <c r="AC297">
        <v>8.6821303615394196E-3</v>
      </c>
      <c r="AD297">
        <v>2.989037341555334E-2</v>
      </c>
      <c r="AE297">
        <v>8.6821303615394196E-3</v>
      </c>
      <c r="AF297">
        <v>7.3398424117848693E-2</v>
      </c>
      <c r="AG297">
        <v>0.25555137372977033</v>
      </c>
      <c r="AH297">
        <v>7.3398424117848693E-2</v>
      </c>
      <c r="AI297">
        <v>7.3398424117848604</v>
      </c>
      <c r="AJ297">
        <v>68.679572377925396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0.11</v>
      </c>
      <c r="AM297" t="s">
        <v>2950</v>
      </c>
      <c r="AN297">
        <v>18.3</v>
      </c>
      <c r="AO297" t="s">
        <v>2950</v>
      </c>
      <c r="AP297">
        <v>9.4142198299259003E-2</v>
      </c>
      <c r="AQ297">
        <f>(Table2[[#This Row],[Sharpe Ratio]]-AVERAGE(Table2[Sharpe Ratio]))/_xlfn.STDEV.P(Table2[Sharpe Ratio])</f>
        <v>0.43044142576310457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-0.22328743189453604</v>
      </c>
      <c r="AS297">
        <f>_xlfn.RANK.AVG(Table2[[#This Row],[1Y Return vs Nifty Z-Score]],Table2[1Y Return vs Nifty Z-Score])</f>
        <v>318</v>
      </c>
      <c r="AT297">
        <f>_xlfn.RANK.AVG(Table2[[#This Row],[6M Return vs Nifty Z-Score]],Table2[6M Return vs Nifty Z-Score])</f>
        <v>389</v>
      </c>
      <c r="AU297">
        <f>_xlfn.RANK.AVG(Table2[[#This Row],[Sharpe Ratio Z-Score]],Table2[Sharpe Ratio Z-Score])</f>
        <v>244</v>
      </c>
      <c r="AV297">
        <f>(Table2[[#This Row],[Rank 1Y]]+Table2[[#This Row],[Rank 6M]]+Table2[[#This Row],[Rank Sharpe]])/3</f>
        <v>317</v>
      </c>
    </row>
    <row r="298" spans="1:48" x14ac:dyDescent="0.3">
      <c r="A298" t="s">
        <v>923</v>
      </c>
      <c r="B298" t="s">
        <v>924</v>
      </c>
      <c r="C298" t="s">
        <v>2905</v>
      </c>
      <c r="D298" t="s">
        <v>21</v>
      </c>
      <c r="E298">
        <v>14136.536466359999</v>
      </c>
      <c r="F298">
        <v>720.9</v>
      </c>
      <c r="G298">
        <v>52.496326144920602</v>
      </c>
      <c r="H298">
        <f>(Table2[[#This Row],[1Y Return vs Nifty]]-AVERAGE(Table2[1Y Return vs Nifty]))/_xlfn.STDEV.P(Table2[1Y Return vs Nifty])</f>
        <v>7.9529029656402753E-2</v>
      </c>
      <c r="I298">
        <v>12.7430735677023</v>
      </c>
      <c r="J298">
        <f>(Table2[[#This Row],[1M Return vs Nifty]]-AVERAGE(Table2[1M Return vs Nifty]))/_xlfn.STDEV.P(Table2[1M Return vs Nifty])</f>
        <v>0.80988968058569399</v>
      </c>
      <c r="K298">
        <v>4.7953221832008497</v>
      </c>
      <c r="L298">
        <f>(Table2[[#This Row],[6M Return vs Nifty]]-AVERAGE(Table2[6M Return vs Nifty]))/_xlfn.STDEV.P(Table2[6M Return vs Nifty])</f>
        <v>-0.31159271481179479</v>
      </c>
      <c r="M298">
        <v>-1.9331677805377E-2</v>
      </c>
      <c r="N298">
        <f>(Table2[[#This Row],[1W Return vs Nifty]]-AVERAGE(Table2[1W Return vs Nifty]))/_xlfn.STDEV.P(Table2[1W Return vs Nifty])</f>
        <v>-0.29388395465391226</v>
      </c>
      <c r="O298">
        <v>675.75</v>
      </c>
      <c r="P298">
        <v>631.63453003679399</v>
      </c>
      <c r="Q298">
        <v>556.13001426691005</v>
      </c>
      <c r="R298">
        <v>55.313191015413601</v>
      </c>
      <c r="S298">
        <v>6.6814650388457242E-2</v>
      </c>
      <c r="T298">
        <v>0.14132455671479227</v>
      </c>
      <c r="U298">
        <v>0.29627961359051902</v>
      </c>
      <c r="V298">
        <v>1.2513882253751401</v>
      </c>
      <c r="W298">
        <v>728.5</v>
      </c>
      <c r="X298">
        <v>782.5</v>
      </c>
      <c r="Y298">
        <v>689.55</v>
      </c>
      <c r="Z298">
        <v>782.5</v>
      </c>
      <c r="AA298">
        <v>530.25</v>
      </c>
      <c r="AB298">
        <v>782.5</v>
      </c>
      <c r="AC298">
        <v>-1.0432395332875766E-2</v>
      </c>
      <c r="AD298">
        <v>8.5448744624774697E-2</v>
      </c>
      <c r="AE298">
        <v>4.5464433326082299E-2</v>
      </c>
      <c r="AF298">
        <v>8.5448744624774697E-2</v>
      </c>
      <c r="AG298">
        <v>0.35954738330975955</v>
      </c>
      <c r="AH298">
        <v>8.5448744624774697E-2</v>
      </c>
      <c r="AI298">
        <v>1.52587043972811</v>
      </c>
      <c r="AJ298">
        <v>91.728723404255305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0.23</v>
      </c>
      <c r="AM298" t="s">
        <v>2950</v>
      </c>
      <c r="AN298">
        <v>30.47</v>
      </c>
      <c r="AO298" t="s">
        <v>2950</v>
      </c>
      <c r="AP298">
        <v>7.5700696623609995E-2</v>
      </c>
      <c r="AQ298">
        <f>(Table2[[#This Row],[Sharpe Ratio]]-AVERAGE(Table2[Sharpe Ratio]))/_xlfn.STDEV.P(Table2[Sharpe Ratio])</f>
        <v>0.22352914853905581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0.50747118931544555</v>
      </c>
      <c r="AS298">
        <f>_xlfn.RANK.AVG(Table2[[#This Row],[1Y Return vs Nifty Z-Score]],Table2[1Y Return vs Nifty Z-Score])</f>
        <v>264</v>
      </c>
      <c r="AT298">
        <f>_xlfn.RANK.AVG(Table2[[#This Row],[6M Return vs Nifty Z-Score]],Table2[6M Return vs Nifty Z-Score])</f>
        <v>399</v>
      </c>
      <c r="AU298">
        <f>_xlfn.RANK.AVG(Table2[[#This Row],[Sharpe Ratio Z-Score]],Table2[Sharpe Ratio Z-Score])</f>
        <v>289</v>
      </c>
      <c r="AV298">
        <f>(Table2[[#This Row],[Rank 1Y]]+Table2[[#This Row],[Rank 6M]]+Table2[[#This Row],[Rank Sharpe]])/3</f>
        <v>317.33333333333331</v>
      </c>
    </row>
    <row r="299" spans="1:48" hidden="1" x14ac:dyDescent="0.3">
      <c r="A299" t="s">
        <v>1325</v>
      </c>
      <c r="B299" t="s">
        <v>1326</v>
      </c>
      <c r="C299" t="s">
        <v>2906</v>
      </c>
      <c r="D299" t="s">
        <v>24</v>
      </c>
      <c r="E299">
        <v>7233.367253595</v>
      </c>
      <c r="F299">
        <v>27.75</v>
      </c>
      <c r="G299">
        <v>40.900152725961199</v>
      </c>
      <c r="H299">
        <f>(Table2[[#This Row],[1Y Return vs Nifty]]-AVERAGE(Table2[1Y Return vs Nifty]))/_xlfn.STDEV.P(Table2[1Y Return vs Nifty])</f>
        <v>-5.9097723259400207E-2</v>
      </c>
      <c r="I299">
        <v>-2.27529553484987</v>
      </c>
      <c r="J299">
        <f>(Table2[[#This Row],[1M Return vs Nifty]]-AVERAGE(Table2[1M Return vs Nifty]))/_xlfn.STDEV.P(Table2[1M Return vs Nifty])</f>
        <v>-0.49201233031651398</v>
      </c>
      <c r="K299">
        <v>1.7342281356782501</v>
      </c>
      <c r="L299">
        <f>(Table2[[#This Row],[6M Return vs Nifty]]-AVERAGE(Table2[6M Return vs Nifty]))/_xlfn.STDEV.P(Table2[6M Return vs Nifty])</f>
        <v>-0.40515038727889968</v>
      </c>
      <c r="M299">
        <v>1.8880707071495599</v>
      </c>
      <c r="N299">
        <f>(Table2[[#This Row],[1W Return vs Nifty]]-AVERAGE(Table2[1W Return vs Nifty]))/_xlfn.STDEV.P(Table2[1W Return vs Nifty])</f>
        <v>6.7148307941246807E-2</v>
      </c>
      <c r="O299">
        <v>27.64</v>
      </c>
      <c r="P299">
        <v>27.936287672850799</v>
      </c>
      <c r="Q299">
        <v>26.0658774772435</v>
      </c>
      <c r="R299">
        <v>40.866947064478701</v>
      </c>
      <c r="S299">
        <v>3.9797395079594899E-3</v>
      </c>
      <c r="T299">
        <v>-6.6683045017408293E-3</v>
      </c>
      <c r="U299">
        <v>6.4610237051363484E-2</v>
      </c>
      <c r="V299">
        <v>0.84351700656579798</v>
      </c>
      <c r="W299">
        <v>27.57</v>
      </c>
      <c r="X299">
        <v>28.85</v>
      </c>
      <c r="Y299">
        <v>27.57</v>
      </c>
      <c r="Z299">
        <v>28.85</v>
      </c>
      <c r="AA299">
        <v>24.3</v>
      </c>
      <c r="AB299">
        <v>28.85</v>
      </c>
      <c r="AC299">
        <v>6.5288356909685152E-3</v>
      </c>
      <c r="AD299">
        <v>3.9639639639639679E-2</v>
      </c>
      <c r="AE299">
        <v>6.5288356909685152E-3</v>
      </c>
      <c r="AF299">
        <v>3.9639639639639679E-2</v>
      </c>
      <c r="AG299">
        <v>0.14197530864197527</v>
      </c>
      <c r="AH299">
        <v>3.9639639639639679E-2</v>
      </c>
      <c r="AI299">
        <v>32.907117359947499</v>
      </c>
      <c r="AJ299">
        <v>70.672694358239795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-0.13</v>
      </c>
      <c r="AM299" t="s">
        <v>2949</v>
      </c>
      <c r="AN299">
        <v>9.68</v>
      </c>
      <c r="AO299" t="s">
        <v>2950</v>
      </c>
      <c r="AP299">
        <v>0.103534277176556</v>
      </c>
      <c r="AQ299">
        <f>(Table2[[#This Row],[Sharpe Ratio]]-AVERAGE(Table2[Sharpe Ratio]))/_xlfn.STDEV.P(Table2[Sharpe Ratio])</f>
        <v>0.53581985223557993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299</v>
      </c>
      <c r="AT299">
        <f>_xlfn.RANK.AVG(Table2[[#This Row],[6M Return vs Nifty Z-Score]],Table2[6M Return vs Nifty Z-Score])</f>
        <v>435</v>
      </c>
      <c r="AU299">
        <f>_xlfn.RANK.AVG(Table2[[#This Row],[Sharpe Ratio Z-Score]],Table2[Sharpe Ratio Z-Score])</f>
        <v>219</v>
      </c>
      <c r="AV299">
        <f>(Table2[[#This Row],[Rank 1Y]]+Table2[[#This Row],[Rank 6M]]+Table2[[#This Row],[Rank Sharpe]])/3</f>
        <v>317.66666666666669</v>
      </c>
    </row>
    <row r="300" spans="1:48" x14ac:dyDescent="0.3">
      <c r="A300" t="s">
        <v>1790</v>
      </c>
      <c r="B300" t="s">
        <v>1791</v>
      </c>
      <c r="C300" t="s">
        <v>2911</v>
      </c>
      <c r="D300" t="s">
        <v>78</v>
      </c>
      <c r="E300">
        <v>3554.49</v>
      </c>
      <c r="F300">
        <v>7451.1</v>
      </c>
      <c r="G300">
        <v>101.834455892751</v>
      </c>
      <c r="H300">
        <f>(Table2[[#This Row],[1Y Return vs Nifty]]-AVERAGE(Table2[1Y Return vs Nifty]))/_xlfn.STDEV.P(Table2[1Y Return vs Nifty])</f>
        <v>0.66934296868371945</v>
      </c>
      <c r="I300">
        <v>23.6148705406871</v>
      </c>
      <c r="J300">
        <f>(Table2[[#This Row],[1M Return vs Nifty]]-AVERAGE(Table2[1M Return vs Nifty]))/_xlfn.STDEV.P(Table2[1M Return vs Nifty])</f>
        <v>1.7523365098385564</v>
      </c>
      <c r="K300">
        <v>-7.2439483789789101</v>
      </c>
      <c r="L300">
        <f>(Table2[[#This Row],[6M Return vs Nifty]]-AVERAGE(Table2[6M Return vs Nifty]))/_xlfn.STDEV.P(Table2[6M Return vs Nifty])</f>
        <v>-0.67955466387731289</v>
      </c>
      <c r="M300">
        <v>11.4461513245441</v>
      </c>
      <c r="N300">
        <f>(Table2[[#This Row],[1W Return vs Nifty]]-AVERAGE(Table2[1W Return vs Nifty]))/_xlfn.STDEV.P(Table2[1W Return vs Nifty])</f>
        <v>1.8762974935476242</v>
      </c>
      <c r="O300">
        <v>6722.68</v>
      </c>
      <c r="P300">
        <v>6496.7471402117599</v>
      </c>
      <c r="Q300">
        <v>6079.4976016484497</v>
      </c>
      <c r="R300">
        <v>31.366631575911999</v>
      </c>
      <c r="S300">
        <v>0.10835262127603862</v>
      </c>
      <c r="T300">
        <v>0.14689703003542376</v>
      </c>
      <c r="U300">
        <v>0.22561114227261836</v>
      </c>
      <c r="V300">
        <v>2.2543978583902802</v>
      </c>
      <c r="W300">
        <v>7401</v>
      </c>
      <c r="X300">
        <v>7762.8</v>
      </c>
      <c r="Y300">
        <v>6561.1</v>
      </c>
      <c r="Z300">
        <v>8500</v>
      </c>
      <c r="AA300">
        <v>4734.05</v>
      </c>
      <c r="AB300">
        <v>8500</v>
      </c>
      <c r="AC300">
        <v>6.7693554925010169E-3</v>
      </c>
      <c r="AD300">
        <v>4.1832749526915514E-2</v>
      </c>
      <c r="AE300">
        <v>0.13564798585603022</v>
      </c>
      <c r="AF300">
        <v>0.14077116130504219</v>
      </c>
      <c r="AG300">
        <v>0.57393774886196813</v>
      </c>
      <c r="AH300">
        <v>0.14077116130504219</v>
      </c>
      <c r="AI300">
        <v>14.0771161305042</v>
      </c>
      <c r="AJ300">
        <v>171.60093314864699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0.04</v>
      </c>
      <c r="AM300" t="s">
        <v>2950</v>
      </c>
      <c r="AN300">
        <v>42.07</v>
      </c>
      <c r="AO300" t="s">
        <v>2950</v>
      </c>
      <c r="AP300">
        <v>7.0940640137762995E-2</v>
      </c>
      <c r="AQ300">
        <f>(Table2[[#This Row],[Sharpe Ratio]]-AVERAGE(Table2[Sharpe Ratio]))/_xlfn.STDEV.P(Table2[Sharpe Ratio])</f>
        <v>0.17012166879448432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3.7885439769870715</v>
      </c>
      <c r="AS300">
        <f>_xlfn.RANK.AVG(Table2[[#This Row],[1Y Return vs Nifty Z-Score]],Table2[1Y Return vs Nifty Z-Score])</f>
        <v>126</v>
      </c>
      <c r="AT300">
        <f>_xlfn.RANK.AVG(Table2[[#This Row],[6M Return vs Nifty Z-Score]],Table2[6M Return vs Nifty Z-Score])</f>
        <v>528</v>
      </c>
      <c r="AU300">
        <f>_xlfn.RANK.AVG(Table2[[#This Row],[Sharpe Ratio Z-Score]],Table2[Sharpe Ratio Z-Score])</f>
        <v>301</v>
      </c>
      <c r="AV300">
        <f>(Table2[[#This Row],[Rank 1Y]]+Table2[[#This Row],[Rank 6M]]+Table2[[#This Row],[Rank Sharpe]])/3</f>
        <v>318.33333333333331</v>
      </c>
    </row>
    <row r="301" spans="1:48" x14ac:dyDescent="0.3">
      <c r="A301" t="s">
        <v>1221</v>
      </c>
      <c r="B301" t="s">
        <v>1222</v>
      </c>
      <c r="C301" t="s">
        <v>2916</v>
      </c>
      <c r="D301" t="s">
        <v>400</v>
      </c>
      <c r="E301">
        <v>8418.3029125600006</v>
      </c>
      <c r="F301">
        <v>230.92</v>
      </c>
      <c r="G301">
        <v>157.49685897074301</v>
      </c>
      <c r="H301">
        <f>(Table2[[#This Row],[1Y Return vs Nifty]]-AVERAGE(Table2[1Y Return vs Nifty]))/_xlfn.STDEV.P(Table2[1Y Return vs Nifty])</f>
        <v>1.3347605956378585</v>
      </c>
      <c r="I301">
        <v>2.02659343424037</v>
      </c>
      <c r="J301">
        <f>(Table2[[#This Row],[1M Return vs Nifty]]-AVERAGE(Table2[1M Return vs Nifty]))/_xlfn.STDEV.P(Table2[1M Return vs Nifty])</f>
        <v>-0.11909314972553645</v>
      </c>
      <c r="K301">
        <v>7.4297982727016896</v>
      </c>
      <c r="L301">
        <f>(Table2[[#This Row],[6M Return vs Nifty]]-AVERAGE(Table2[6M Return vs Nifty]))/_xlfn.STDEV.P(Table2[6M Return vs Nifty])</f>
        <v>-0.23107396978878053</v>
      </c>
      <c r="M301">
        <v>-1.3742470161440501</v>
      </c>
      <c r="N301">
        <f>(Table2[[#This Row],[1W Return vs Nifty]]-AVERAGE(Table2[1W Return vs Nifty]))/_xlfn.STDEV.P(Table2[1W Return vs Nifty])</f>
        <v>-0.55034171840828305</v>
      </c>
      <c r="O301">
        <v>226.06</v>
      </c>
      <c r="P301">
        <v>217.871014066405</v>
      </c>
      <c r="Q301">
        <v>191.03467686083701</v>
      </c>
      <c r="R301">
        <v>50.007324678872997</v>
      </c>
      <c r="S301">
        <v>2.1498717154737612E-2</v>
      </c>
      <c r="T301">
        <v>5.9893171147667124E-2</v>
      </c>
      <c r="U301">
        <v>0.20878577541300647</v>
      </c>
      <c r="V301">
        <v>1.5505239931418699</v>
      </c>
      <c r="W301">
        <v>221.03</v>
      </c>
      <c r="X301">
        <v>240.44</v>
      </c>
      <c r="Y301">
        <v>221.03</v>
      </c>
      <c r="Z301">
        <v>248</v>
      </c>
      <c r="AA301">
        <v>190.4</v>
      </c>
      <c r="AB301">
        <v>250</v>
      </c>
      <c r="AC301">
        <v>4.4745057232049801E-2</v>
      </c>
      <c r="AD301">
        <v>4.1226398752814974E-2</v>
      </c>
      <c r="AE301">
        <v>4.4745057232049801E-2</v>
      </c>
      <c r="AF301">
        <v>7.3965009527108938E-2</v>
      </c>
      <c r="AG301">
        <v>0.21281512605042008</v>
      </c>
      <c r="AH301">
        <v>8.2626017668456564E-2</v>
      </c>
      <c r="AI301">
        <v>8.2626017668456502</v>
      </c>
      <c r="AJ301">
        <v>195.861627162075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</v>
      </c>
      <c r="AM301" t="s">
        <v>2950</v>
      </c>
      <c r="AN301">
        <v>15.06</v>
      </c>
      <c r="AO301" t="s">
        <v>2950</v>
      </c>
      <c r="AP301">
        <v>0</v>
      </c>
      <c r="AQ301">
        <f>(Table2[[#This Row],[Sharpe Ratio]]-AVERAGE(Table2[Sharpe Ratio]))/_xlfn.STDEV.P(Table2[Sharpe Ratio])</f>
        <v>-0.62582703737939727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-0.19157527966413873</v>
      </c>
      <c r="AS301">
        <f>_xlfn.RANK.AVG(Table2[[#This Row],[1Y Return vs Nifty Z-Score]],Table2[1Y Return vs Nifty Z-Score])</f>
        <v>54</v>
      </c>
      <c r="AT301">
        <f>_xlfn.RANK.AVG(Table2[[#This Row],[6M Return vs Nifty Z-Score]],Table2[6M Return vs Nifty Z-Score])</f>
        <v>382</v>
      </c>
      <c r="AU301">
        <f>_xlfn.RANK.AVG(Table2[[#This Row],[Sharpe Ratio Z-Score]],Table2[Sharpe Ratio Z-Score])</f>
        <v>520</v>
      </c>
      <c r="AV301">
        <f>(Table2[[#This Row],[Rank 1Y]]+Table2[[#This Row],[Rank 6M]]+Table2[[#This Row],[Rank Sharpe]])/3</f>
        <v>318.66666666666669</v>
      </c>
    </row>
    <row r="302" spans="1:48" x14ac:dyDescent="0.3">
      <c r="A302" t="s">
        <v>130</v>
      </c>
      <c r="B302" t="s">
        <v>131</v>
      </c>
      <c r="C302" t="s">
        <v>2911</v>
      </c>
      <c r="D302" t="s">
        <v>129</v>
      </c>
      <c r="E302">
        <v>218274.548994385</v>
      </c>
      <c r="F302">
        <v>179.94</v>
      </c>
      <c r="G302">
        <v>33.351703830851399</v>
      </c>
      <c r="H302">
        <f>(Table2[[#This Row],[1Y Return vs Nifty]]-AVERAGE(Table2[1Y Return vs Nifty]))/_xlfn.STDEV.P(Table2[1Y Return vs Nifty])</f>
        <v>-0.14933584941307529</v>
      </c>
      <c r="I302">
        <v>3.70312625008353</v>
      </c>
      <c r="J302">
        <f>(Table2[[#This Row],[1M Return vs Nifty]]-AVERAGE(Table2[1M Return vs Nifty]))/_xlfn.STDEV.P(Table2[1M Return vs Nifty])</f>
        <v>2.6240969404538343E-2</v>
      </c>
      <c r="K302">
        <v>26.791642815876099</v>
      </c>
      <c r="L302">
        <f>(Table2[[#This Row],[6M Return vs Nifty]]-AVERAGE(Table2[6M Return vs Nifty]))/_xlfn.STDEV.P(Table2[6M Return vs Nifty])</f>
        <v>0.36069128864728517</v>
      </c>
      <c r="M302">
        <v>-0.50116501453800699</v>
      </c>
      <c r="N302">
        <f>(Table2[[#This Row],[1W Return vs Nifty]]-AVERAGE(Table2[1W Return vs Nifty]))/_xlfn.STDEV.P(Table2[1W Return vs Nifty])</f>
        <v>-0.38508515117462777</v>
      </c>
      <c r="O302">
        <v>176.69</v>
      </c>
      <c r="P302">
        <v>169.742304421152</v>
      </c>
      <c r="Q302">
        <v>147.76996639981601</v>
      </c>
      <c r="R302">
        <v>73.842602887055506</v>
      </c>
      <c r="S302">
        <v>1.8393797045673121E-2</v>
      </c>
      <c r="T302">
        <v>6.0077513461501253E-2</v>
      </c>
      <c r="U302">
        <v>0.21770346426920506</v>
      </c>
      <c r="V302">
        <v>0.89780939626091205</v>
      </c>
      <c r="W302">
        <v>178.18</v>
      </c>
      <c r="X302">
        <v>180.9</v>
      </c>
      <c r="Y302">
        <v>178.18</v>
      </c>
      <c r="Z302">
        <v>184.6</v>
      </c>
      <c r="AA302">
        <v>148.15</v>
      </c>
      <c r="AB302">
        <v>184.6</v>
      </c>
      <c r="AC302">
        <v>9.8776518127734469E-3</v>
      </c>
      <c r="AD302">
        <v>5.3351117039013296E-3</v>
      </c>
      <c r="AE302">
        <v>9.8776518127734469E-3</v>
      </c>
      <c r="AF302">
        <v>2.5897521396020862E-2</v>
      </c>
      <c r="AG302">
        <v>0.21457981775227797</v>
      </c>
      <c r="AH302">
        <v>2.5897521396020862E-2</v>
      </c>
      <c r="AI302">
        <v>2.58975213960208</v>
      </c>
      <c r="AJ302">
        <v>66.456984273820495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-0.05</v>
      </c>
      <c r="AM302" t="s">
        <v>2949</v>
      </c>
      <c r="AN302">
        <v>13.21</v>
      </c>
      <c r="AO302" t="s">
        <v>2950</v>
      </c>
      <c r="AP302">
        <v>3.3737158139100998E-2</v>
      </c>
      <c r="AQ302">
        <f>(Table2[[#This Row],[Sharpe Ratio]]-AVERAGE(Table2[Sharpe Ratio]))/_xlfn.STDEV.P(Table2[Sharpe Ratio])</f>
        <v>-0.24729863224161064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-0.39478737477749021</v>
      </c>
      <c r="AS302">
        <f>_xlfn.RANK.AVG(Table2[[#This Row],[1Y Return vs Nifty Z-Score]],Table2[1Y Return vs Nifty Z-Score])</f>
        <v>330</v>
      </c>
      <c r="AT302">
        <f>_xlfn.RANK.AVG(Table2[[#This Row],[6M Return vs Nifty Z-Score]],Table2[6M Return vs Nifty Z-Score])</f>
        <v>224</v>
      </c>
      <c r="AU302">
        <f>_xlfn.RANK.AVG(Table2[[#This Row],[Sharpe Ratio Z-Score]],Table2[Sharpe Ratio Z-Score])</f>
        <v>405</v>
      </c>
      <c r="AV302">
        <f>(Table2[[#This Row],[Rank 1Y]]+Table2[[#This Row],[Rank 6M]]+Table2[[#This Row],[Rank Sharpe]])/3</f>
        <v>319.66666666666669</v>
      </c>
    </row>
    <row r="303" spans="1:48" x14ac:dyDescent="0.3">
      <c r="A303" t="s">
        <v>347</v>
      </c>
      <c r="B303" t="s">
        <v>348</v>
      </c>
      <c r="C303" t="s">
        <v>2915</v>
      </c>
      <c r="D303" t="s">
        <v>349</v>
      </c>
      <c r="E303">
        <v>67196.027169180001</v>
      </c>
      <c r="F303">
        <v>1090.9000000000001</v>
      </c>
      <c r="G303">
        <v>42.392377053755801</v>
      </c>
      <c r="H303">
        <f>(Table2[[#This Row],[1Y Return vs Nifty]]-AVERAGE(Table2[1Y Return vs Nifty]))/_xlfn.STDEV.P(Table2[1Y Return vs Nifty])</f>
        <v>-4.1258889213859042E-2</v>
      </c>
      <c r="I303">
        <v>-5.3843391969486101</v>
      </c>
      <c r="J303">
        <f>(Table2[[#This Row],[1M Return vs Nifty]]-AVERAGE(Table2[1M Return vs Nifty]))/_xlfn.STDEV.P(Table2[1M Return vs Nifty])</f>
        <v>-0.76152696056896052</v>
      </c>
      <c r="K303">
        <v>19.340574818084999</v>
      </c>
      <c r="L303">
        <f>(Table2[[#This Row],[6M Return vs Nifty]]-AVERAGE(Table2[6M Return vs Nifty]))/_xlfn.STDEV.P(Table2[6M Return vs Nifty])</f>
        <v>0.13296075556168901</v>
      </c>
      <c r="M303">
        <v>-4.1752803815876103</v>
      </c>
      <c r="N303">
        <f>(Table2[[#This Row],[1W Return vs Nifty]]-AVERAGE(Table2[1W Return vs Nifty]))/_xlfn.STDEV.P(Table2[1W Return vs Nifty])</f>
        <v>-1.0805200496860397</v>
      </c>
      <c r="O303">
        <v>1087.1500000000001</v>
      </c>
      <c r="P303">
        <v>1044.8083284227</v>
      </c>
      <c r="Q303">
        <v>906.46043451359196</v>
      </c>
      <c r="R303">
        <v>69.928138130488307</v>
      </c>
      <c r="S303">
        <v>3.449386009290345E-3</v>
      </c>
      <c r="T303">
        <v>4.4114954220246805E-2</v>
      </c>
      <c r="U303">
        <v>0.20347227354206443</v>
      </c>
      <c r="V303">
        <v>0.99959040002722699</v>
      </c>
      <c r="W303">
        <v>1088</v>
      </c>
      <c r="X303">
        <v>1115.95</v>
      </c>
      <c r="Y303">
        <v>1087.0999999999999</v>
      </c>
      <c r="Z303">
        <v>1144.95</v>
      </c>
      <c r="AA303">
        <v>880.7</v>
      </c>
      <c r="AB303">
        <v>1180</v>
      </c>
      <c r="AC303">
        <v>2.6654411764706065E-3</v>
      </c>
      <c r="AD303">
        <v>2.2962691355761233E-2</v>
      </c>
      <c r="AE303">
        <v>3.4955385889063884E-3</v>
      </c>
      <c r="AF303">
        <v>4.9546246218718393E-2</v>
      </c>
      <c r="AG303">
        <v>0.23867378221868973</v>
      </c>
      <c r="AH303">
        <v>8.1675680630671765E-2</v>
      </c>
      <c r="AI303">
        <v>8.1675680630671703</v>
      </c>
      <c r="AJ303">
        <v>72.487943710965297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0.15</v>
      </c>
      <c r="AM303" t="s">
        <v>2950</v>
      </c>
      <c r="AN303">
        <v>14.98</v>
      </c>
      <c r="AO303" t="s">
        <v>2950</v>
      </c>
      <c r="AP303">
        <v>3.9780723137081003E-2</v>
      </c>
      <c r="AQ303">
        <f>(Table2[[#This Row],[Sharpe Ratio]]-AVERAGE(Table2[Sharpe Ratio]))/_xlfn.STDEV.P(Table2[Sharpe Ratio])</f>
        <v>-0.17949028245115964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-1.9298354263583299</v>
      </c>
      <c r="AS303">
        <f>_xlfn.RANK.AVG(Table2[[#This Row],[1Y Return vs Nifty Z-Score]],Table2[1Y Return vs Nifty Z-Score])</f>
        <v>294</v>
      </c>
      <c r="AT303">
        <f>_xlfn.RANK.AVG(Table2[[#This Row],[6M Return vs Nifty Z-Score]],Table2[6M Return vs Nifty Z-Score])</f>
        <v>271</v>
      </c>
      <c r="AU303">
        <f>_xlfn.RANK.AVG(Table2[[#This Row],[Sharpe Ratio Z-Score]],Table2[Sharpe Ratio Z-Score])</f>
        <v>394</v>
      </c>
      <c r="AV303">
        <f>(Table2[[#This Row],[Rank 1Y]]+Table2[[#This Row],[Rank 6M]]+Table2[[#This Row],[Rank Sharpe]])/3</f>
        <v>319.66666666666669</v>
      </c>
    </row>
    <row r="304" spans="1:48" x14ac:dyDescent="0.3">
      <c r="A304" t="s">
        <v>160</v>
      </c>
      <c r="B304" t="s">
        <v>161</v>
      </c>
      <c r="C304" t="s">
        <v>2918</v>
      </c>
      <c r="D304" t="s">
        <v>101</v>
      </c>
      <c r="E304">
        <v>156482.23455733899</v>
      </c>
      <c r="F304">
        <v>657.45</v>
      </c>
      <c r="G304">
        <v>22.090501278038001</v>
      </c>
      <c r="H304">
        <f>(Table2[[#This Row],[1Y Return vs Nifty]]-AVERAGE(Table2[1Y Return vs Nifty]))/_xlfn.STDEV.P(Table2[1Y Return vs Nifty])</f>
        <v>-0.28395818450779831</v>
      </c>
      <c r="I304">
        <v>2.88164055231876</v>
      </c>
      <c r="J304">
        <f>(Table2[[#This Row],[1M Return vs Nifty]]-AVERAGE(Table2[1M Return vs Nifty]))/_xlfn.STDEV.P(Table2[1M Return vs Nifty])</f>
        <v>-4.4971415545143806E-2</v>
      </c>
      <c r="K304">
        <v>19.905180125623399</v>
      </c>
      <c r="L304">
        <f>(Table2[[#This Row],[6M Return vs Nifty]]-AVERAGE(Table2[6M Return vs Nifty]))/_xlfn.STDEV.P(Table2[6M Return vs Nifty])</f>
        <v>0.15021705596141618</v>
      </c>
      <c r="M304">
        <v>-4.3445992391831796</v>
      </c>
      <c r="N304">
        <f>(Table2[[#This Row],[1W Return vs Nifty]]-AVERAGE(Table2[1W Return vs Nifty]))/_xlfn.STDEV.P(Table2[1W Return vs Nifty])</f>
        <v>-1.1125686466364939</v>
      </c>
      <c r="O304">
        <v>644.27</v>
      </c>
      <c r="P304">
        <v>627.06393299733895</v>
      </c>
      <c r="Q304">
        <v>557.16180626724997</v>
      </c>
      <c r="R304">
        <v>62.366326280348602</v>
      </c>
      <c r="S304">
        <v>2.0457261707048424E-2</v>
      </c>
      <c r="T304">
        <v>4.8457685737747669E-2</v>
      </c>
      <c r="U304">
        <v>0.17999832832160334</v>
      </c>
      <c r="V304">
        <v>1.3440417402331799</v>
      </c>
      <c r="W304">
        <v>653</v>
      </c>
      <c r="X304">
        <v>667.95</v>
      </c>
      <c r="Y304">
        <v>653</v>
      </c>
      <c r="Z304">
        <v>682.95</v>
      </c>
      <c r="AA304">
        <v>518.35</v>
      </c>
      <c r="AB304">
        <v>689</v>
      </c>
      <c r="AC304">
        <v>6.8147013782542398E-3</v>
      </c>
      <c r="AD304">
        <v>1.5970796258270692E-2</v>
      </c>
      <c r="AE304">
        <v>6.8147013782542398E-3</v>
      </c>
      <c r="AF304">
        <v>3.8786219484371331E-2</v>
      </c>
      <c r="AG304">
        <v>0.26835149995176999</v>
      </c>
      <c r="AH304">
        <v>4.7988440185565473E-2</v>
      </c>
      <c r="AI304">
        <v>4.7988440185565402</v>
      </c>
      <c r="AJ304">
        <v>62.715010518500101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</v>
      </c>
      <c r="AM304" t="s">
        <v>2951</v>
      </c>
      <c r="AN304">
        <v>18.12</v>
      </c>
      <c r="AO304" t="s">
        <v>2950</v>
      </c>
      <c r="AP304">
        <v>6.5632617936334001E-2</v>
      </c>
      <c r="AQ304">
        <f>(Table2[[#This Row],[Sharpe Ratio]]-AVERAGE(Table2[Sharpe Ratio]))/_xlfn.STDEV.P(Table2[Sharpe Ratio])</f>
        <v>0.11056605447573717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-1.1807151362522827</v>
      </c>
      <c r="AS304">
        <f>_xlfn.RANK.AVG(Table2[[#This Row],[1Y Return vs Nifty Z-Score]],Table2[1Y Return vs Nifty Z-Score])</f>
        <v>382</v>
      </c>
      <c r="AT304">
        <f>_xlfn.RANK.AVG(Table2[[#This Row],[6M Return vs Nifty Z-Score]],Table2[6M Return vs Nifty Z-Score])</f>
        <v>266</v>
      </c>
      <c r="AU304">
        <f>_xlfn.RANK.AVG(Table2[[#This Row],[Sharpe Ratio Z-Score]],Table2[Sharpe Ratio Z-Score])</f>
        <v>314</v>
      </c>
      <c r="AV304">
        <f>(Table2[[#This Row],[Rank 1Y]]+Table2[[#This Row],[Rank 6M]]+Table2[[#This Row],[Rank Sharpe]])/3</f>
        <v>320.66666666666669</v>
      </c>
    </row>
    <row r="305" spans="1:48" x14ac:dyDescent="0.3">
      <c r="A305" t="s">
        <v>407</v>
      </c>
      <c r="B305" t="s">
        <v>408</v>
      </c>
      <c r="C305" t="s">
        <v>2905</v>
      </c>
      <c r="D305" t="s">
        <v>354</v>
      </c>
      <c r="E305">
        <v>54155.814810240001</v>
      </c>
      <c r="F305">
        <v>3944.45</v>
      </c>
      <c r="G305">
        <v>35.149444911783498</v>
      </c>
      <c r="H305">
        <f>(Table2[[#This Row],[1Y Return vs Nifty]]-AVERAGE(Table2[1Y Return vs Nifty]))/_xlfn.STDEV.P(Table2[1Y Return vs Nifty])</f>
        <v>-0.12784470749676835</v>
      </c>
      <c r="I305">
        <v>6.3207781465026001</v>
      </c>
      <c r="J305">
        <f>(Table2[[#This Row],[1M Return vs Nifty]]-AVERAGE(Table2[1M Return vs Nifty]))/_xlfn.STDEV.P(Table2[1M Return vs Nifty])</f>
        <v>0.25315816956915771</v>
      </c>
      <c r="K305">
        <v>-0.42696324704231398</v>
      </c>
      <c r="L305">
        <f>(Table2[[#This Row],[6M Return vs Nifty]]-AVERAGE(Table2[6M Return vs Nifty]))/_xlfn.STDEV.P(Table2[6M Return vs Nifty])</f>
        <v>-0.47120390683245311</v>
      </c>
      <c r="M305">
        <v>2.35729358071154</v>
      </c>
      <c r="N305">
        <f>(Table2[[#This Row],[1W Return vs Nifty]]-AVERAGE(Table2[1W Return vs Nifty]))/_xlfn.STDEV.P(Table2[1W Return vs Nifty])</f>
        <v>0.15596260168424544</v>
      </c>
      <c r="O305">
        <v>3725.69</v>
      </c>
      <c r="P305">
        <v>3698.5946822911001</v>
      </c>
      <c r="Q305">
        <v>3502.8598260148401</v>
      </c>
      <c r="R305">
        <v>62.3690621294378</v>
      </c>
      <c r="S305">
        <v>5.8716640407548537E-2</v>
      </c>
      <c r="T305">
        <v>6.6472630506407393E-2</v>
      </c>
      <c r="U305">
        <v>0.12606561378950509</v>
      </c>
      <c r="V305">
        <v>1.1651488323266599</v>
      </c>
      <c r="W305">
        <v>3926.65</v>
      </c>
      <c r="X305">
        <v>4102.3</v>
      </c>
      <c r="Y305">
        <v>3765</v>
      </c>
      <c r="Z305">
        <v>4102.3</v>
      </c>
      <c r="AA305">
        <v>3232.05</v>
      </c>
      <c r="AB305">
        <v>4102.3</v>
      </c>
      <c r="AC305">
        <v>4.5331262017240803E-3</v>
      </c>
      <c r="AD305">
        <v>4.0018253495417655E-2</v>
      </c>
      <c r="AE305">
        <v>4.7662682602921613E-2</v>
      </c>
      <c r="AF305">
        <v>4.0018253495417655E-2</v>
      </c>
      <c r="AG305">
        <v>0.22041738215683537</v>
      </c>
      <c r="AH305">
        <v>4.0018253495417655E-2</v>
      </c>
      <c r="AI305">
        <v>12.816742511630199</v>
      </c>
      <c r="AJ305">
        <v>70.226676880252796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-0.02</v>
      </c>
      <c r="AM305" t="s">
        <v>2949</v>
      </c>
      <c r="AN305">
        <v>17.68</v>
      </c>
      <c r="AO305" t="s">
        <v>2950</v>
      </c>
      <c r="AP305">
        <v>0.12243155263984599</v>
      </c>
      <c r="AQ305">
        <f>(Table2[[#This Row],[Sharpe Ratio]]-AVERAGE(Table2[Sharpe Ratio]))/_xlfn.STDEV.P(Table2[Sharpe Ratio])</f>
        <v>0.74784587745903119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0.55791803438321286</v>
      </c>
      <c r="AS305">
        <f>_xlfn.RANK.AVG(Table2[[#This Row],[1Y Return vs Nifty Z-Score]],Table2[1Y Return vs Nifty Z-Score])</f>
        <v>323</v>
      </c>
      <c r="AT305">
        <f>_xlfn.RANK.AVG(Table2[[#This Row],[6M Return vs Nifty Z-Score]],Table2[6M Return vs Nifty Z-Score])</f>
        <v>462</v>
      </c>
      <c r="AU305">
        <f>_xlfn.RANK.AVG(Table2[[#This Row],[Sharpe Ratio Z-Score]],Table2[Sharpe Ratio Z-Score])</f>
        <v>179</v>
      </c>
      <c r="AV305">
        <f>(Table2[[#This Row],[Rank 1Y]]+Table2[[#This Row],[Rank 6M]]+Table2[[#This Row],[Rank Sharpe]])/3</f>
        <v>321.33333333333331</v>
      </c>
    </row>
    <row r="306" spans="1:48" x14ac:dyDescent="0.3">
      <c r="A306" t="s">
        <v>785</v>
      </c>
      <c r="B306" t="s">
        <v>786</v>
      </c>
      <c r="C306" t="s">
        <v>2913</v>
      </c>
      <c r="D306" t="s">
        <v>65</v>
      </c>
      <c r="E306">
        <v>18272.788937400001</v>
      </c>
      <c r="F306">
        <v>1200.6500000000001</v>
      </c>
      <c r="G306">
        <v>68.029876529241207</v>
      </c>
      <c r="H306">
        <f>(Table2[[#This Row],[1Y Return vs Nifty]]-AVERAGE(Table2[1Y Return vs Nifty]))/_xlfn.STDEV.P(Table2[1Y Return vs Nifty])</f>
        <v>0.26522525661276225</v>
      </c>
      <c r="I306">
        <v>13.5869548980085</v>
      </c>
      <c r="J306">
        <f>(Table2[[#This Row],[1M Return vs Nifty]]-AVERAGE(Table2[1M Return vs Nifty]))/_xlfn.STDEV.P(Table2[1M Return vs Nifty])</f>
        <v>0.88304348266542654</v>
      </c>
      <c r="K306">
        <v>43.728308512995902</v>
      </c>
      <c r="L306">
        <f>(Table2[[#This Row],[6M Return vs Nifty]]-AVERAGE(Table2[6M Return vs Nifty]))/_xlfn.STDEV.P(Table2[6M Return vs Nifty])</f>
        <v>0.87833465320133897</v>
      </c>
      <c r="M306">
        <v>-0.92864058776493896</v>
      </c>
      <c r="N306">
        <f>(Table2[[#This Row],[1W Return vs Nifty]]-AVERAGE(Table2[1W Return vs Nifty]))/_xlfn.STDEV.P(Table2[1W Return vs Nifty])</f>
        <v>-0.46599753475116817</v>
      </c>
      <c r="O306">
        <v>1113.1300000000001</v>
      </c>
      <c r="P306">
        <v>1051.7672120923601</v>
      </c>
      <c r="Q306">
        <v>920.19367523029996</v>
      </c>
      <c r="R306">
        <v>64.730665416695004</v>
      </c>
      <c r="S306">
        <v>7.8625138124028604E-2</v>
      </c>
      <c r="T306">
        <v>0.1415548860963789</v>
      </c>
      <c r="U306">
        <v>0.30477967010532803</v>
      </c>
      <c r="V306">
        <v>1.6553025757578199</v>
      </c>
      <c r="W306">
        <v>1170.7</v>
      </c>
      <c r="X306">
        <v>1215</v>
      </c>
      <c r="Y306">
        <v>1168</v>
      </c>
      <c r="Z306">
        <v>1259.45</v>
      </c>
      <c r="AA306">
        <v>952</v>
      </c>
      <c r="AB306">
        <v>1259.45</v>
      </c>
      <c r="AC306">
        <v>2.5582984539164633E-2</v>
      </c>
      <c r="AD306">
        <v>1.1951859409486509E-2</v>
      </c>
      <c r="AE306">
        <v>2.7953767123287676E-2</v>
      </c>
      <c r="AF306">
        <v>4.8973472702286136E-2</v>
      </c>
      <c r="AG306">
        <v>0.26118697478991604</v>
      </c>
      <c r="AH306">
        <v>4.8973472702286136E-2</v>
      </c>
      <c r="AI306">
        <v>4.89734727022861</v>
      </c>
      <c r="AJ306">
        <v>93.341384863124006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0.21</v>
      </c>
      <c r="AM306" t="s">
        <v>2950</v>
      </c>
      <c r="AN306">
        <v>23.73</v>
      </c>
      <c r="AO306" t="s">
        <v>2950</v>
      </c>
      <c r="AP306">
        <v>-5.0712997348162002E-2</v>
      </c>
      <c r="AQ306">
        <f>(Table2[[#This Row],[Sharpe Ratio]]-AVERAGE(Table2[Sharpe Ratio]))/_xlfn.STDEV.P(Table2[Sharpe Ratio])</f>
        <v>-1.1948230958739701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0.36578276185438946</v>
      </c>
      <c r="AS306">
        <f>_xlfn.RANK.AVG(Table2[[#This Row],[1Y Return vs Nifty Z-Score]],Table2[1Y Return vs Nifty Z-Score])</f>
        <v>208</v>
      </c>
      <c r="AT306">
        <f>_xlfn.RANK.AVG(Table2[[#This Row],[6M Return vs Nifty Z-Score]],Table2[6M Return vs Nifty Z-Score])</f>
        <v>114</v>
      </c>
      <c r="AU306">
        <f>_xlfn.RANK.AVG(Table2[[#This Row],[Sharpe Ratio Z-Score]],Table2[Sharpe Ratio Z-Score])</f>
        <v>642</v>
      </c>
      <c r="AV306">
        <f>(Table2[[#This Row],[Rank 1Y]]+Table2[[#This Row],[Rank 6M]]+Table2[[#This Row],[Rank Sharpe]])/3</f>
        <v>321.33333333333331</v>
      </c>
    </row>
    <row r="307" spans="1:48" x14ac:dyDescent="0.3">
      <c r="A307" t="s">
        <v>1135</v>
      </c>
      <c r="B307" t="s">
        <v>1136</v>
      </c>
      <c r="C307" t="s">
        <v>2914</v>
      </c>
      <c r="D307" t="s">
        <v>46</v>
      </c>
      <c r="E307">
        <v>9575.7428193600008</v>
      </c>
      <c r="F307">
        <v>688.6</v>
      </c>
      <c r="G307">
        <v>53.603191919833499</v>
      </c>
      <c r="H307">
        <f>(Table2[[#This Row],[1Y Return vs Nifty]]-AVERAGE(Table2[1Y Return vs Nifty]))/_xlfn.STDEV.P(Table2[1Y Return vs Nifty])</f>
        <v>9.2761084985873529E-2</v>
      </c>
      <c r="I307">
        <v>28.556559869188799</v>
      </c>
      <c r="J307">
        <f>(Table2[[#This Row],[1M Return vs Nifty]]-AVERAGE(Table2[1M Return vs Nifty]))/_xlfn.STDEV.P(Table2[1M Return vs Nifty])</f>
        <v>2.1807182622178507</v>
      </c>
      <c r="K307">
        <v>15.5616305604686</v>
      </c>
      <c r="L307">
        <f>(Table2[[#This Row],[6M Return vs Nifty]]-AVERAGE(Table2[6M Return vs Nifty]))/_xlfn.STDEV.P(Table2[6M Return vs Nifty])</f>
        <v>1.7463085893010977E-2</v>
      </c>
      <c r="M307">
        <v>0.84435424918891999</v>
      </c>
      <c r="N307">
        <f>(Table2[[#This Row],[1W Return vs Nifty]]-AVERAGE(Table2[1W Return vs Nifty]))/_xlfn.STDEV.P(Table2[1W Return vs Nifty])</f>
        <v>-0.13040587218222907</v>
      </c>
      <c r="O307">
        <v>614.23</v>
      </c>
      <c r="P307">
        <v>567.30197205045101</v>
      </c>
      <c r="Q307">
        <v>523.31163195203305</v>
      </c>
      <c r="R307">
        <v>48.304029908496297</v>
      </c>
      <c r="S307">
        <v>0.12107842339188912</v>
      </c>
      <c r="T307">
        <v>0.21381562893414685</v>
      </c>
      <c r="U307">
        <v>0.31585074352621567</v>
      </c>
      <c r="V307">
        <v>2.6221086014079402</v>
      </c>
      <c r="W307">
        <v>681.5</v>
      </c>
      <c r="X307">
        <v>708.8</v>
      </c>
      <c r="Y307">
        <v>655</v>
      </c>
      <c r="Z307">
        <v>716</v>
      </c>
      <c r="AA307">
        <v>483.35</v>
      </c>
      <c r="AB307">
        <v>716</v>
      </c>
      <c r="AC307">
        <v>1.0418195157740229E-2</v>
      </c>
      <c r="AD307">
        <v>2.9334882370026127E-2</v>
      </c>
      <c r="AE307">
        <v>5.1297709923664225E-2</v>
      </c>
      <c r="AF307">
        <v>3.9790880046471022E-2</v>
      </c>
      <c r="AG307">
        <v>0.42464052963690913</v>
      </c>
      <c r="AH307">
        <v>3.9790880046471022E-2</v>
      </c>
      <c r="AI307">
        <v>3.9790880046471</v>
      </c>
      <c r="AJ307">
        <v>88.167782483945899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0.23</v>
      </c>
      <c r="AM307" t="s">
        <v>2950</v>
      </c>
      <c r="AN307">
        <v>33.35</v>
      </c>
      <c r="AO307" t="s">
        <v>2950</v>
      </c>
      <c r="AP307">
        <v>3.1338927293914999E-2</v>
      </c>
      <c r="AQ307">
        <f>(Table2[[#This Row],[Sharpe Ratio]]-AVERAGE(Table2[Sharpe Ratio]))/_xlfn.STDEV.P(Table2[Sharpe Ratio])</f>
        <v>-0.27420660395747293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1.8863299569570333</v>
      </c>
      <c r="AS307">
        <f>_xlfn.RANK.AVG(Table2[[#This Row],[1Y Return vs Nifty Z-Score]],Table2[1Y Return vs Nifty Z-Score])</f>
        <v>253</v>
      </c>
      <c r="AT307">
        <f>_xlfn.RANK.AVG(Table2[[#This Row],[6M Return vs Nifty Z-Score]],Table2[6M Return vs Nifty Z-Score])</f>
        <v>300</v>
      </c>
      <c r="AU307">
        <f>_xlfn.RANK.AVG(Table2[[#This Row],[Sharpe Ratio Z-Score]],Table2[Sharpe Ratio Z-Score])</f>
        <v>411</v>
      </c>
      <c r="AV307">
        <f>(Table2[[#This Row],[Rank 1Y]]+Table2[[#This Row],[Rank 6M]]+Table2[[#This Row],[Rank Sharpe]])/3</f>
        <v>321.33333333333331</v>
      </c>
    </row>
    <row r="308" spans="1:48" hidden="1" x14ac:dyDescent="0.3">
      <c r="A308" t="s">
        <v>63</v>
      </c>
      <c r="B308" t="s">
        <v>64</v>
      </c>
      <c r="C308" t="s">
        <v>2913</v>
      </c>
      <c r="D308" t="s">
        <v>65</v>
      </c>
      <c r="E308">
        <v>356709.12998989999</v>
      </c>
      <c r="F308">
        <v>1467.25</v>
      </c>
      <c r="G308">
        <v>23.294196759304999</v>
      </c>
      <c r="H308">
        <f>(Table2[[#This Row],[1Y Return vs Nifty]]-AVERAGE(Table2[1Y Return vs Nifty]))/_xlfn.STDEV.P(Table2[1Y Return vs Nifty])</f>
        <v>-0.26956857596722145</v>
      </c>
      <c r="I308">
        <v>-8.5277139747867707</v>
      </c>
      <c r="J308">
        <f>(Table2[[#This Row],[1M Return vs Nifty]]-AVERAGE(Table2[1M Return vs Nifty]))/_xlfn.STDEV.P(Table2[1M Return vs Nifty])</f>
        <v>-1.0340176628777313</v>
      </c>
      <c r="K308">
        <v>8.3830060626418295</v>
      </c>
      <c r="L308">
        <f>(Table2[[#This Row],[6M Return vs Nifty]]-AVERAGE(Table2[6M Return vs Nifty]))/_xlfn.STDEV.P(Table2[6M Return vs Nifty])</f>
        <v>-0.20194062699701382</v>
      </c>
      <c r="M308">
        <v>-2.8661425986143398</v>
      </c>
      <c r="N308">
        <f>(Table2[[#This Row],[1W Return vs Nifty]]-AVERAGE(Table2[1W Return vs Nifty]))/_xlfn.STDEV.P(Table2[1W Return vs Nifty])</f>
        <v>-0.83272704095137973</v>
      </c>
      <c r="O308">
        <v>1494.57</v>
      </c>
      <c r="P308">
        <v>1504.31640031353</v>
      </c>
      <c r="Q308">
        <v>1384.01559243717</v>
      </c>
      <c r="R308">
        <v>31.9146318174888</v>
      </c>
      <c r="S308">
        <v>-1.8279505141947094E-2</v>
      </c>
      <c r="T308">
        <v>-2.464002938863441E-2</v>
      </c>
      <c r="U308">
        <v>6.0139790344600819E-2</v>
      </c>
      <c r="V308">
        <v>0.76047775282768004</v>
      </c>
      <c r="W308">
        <v>1460.9</v>
      </c>
      <c r="X308">
        <v>1488</v>
      </c>
      <c r="Y308">
        <v>1460.9</v>
      </c>
      <c r="Z308">
        <v>1529.85</v>
      </c>
      <c r="AA308">
        <v>1377.2</v>
      </c>
      <c r="AB308">
        <v>1529.85</v>
      </c>
      <c r="AC308">
        <v>4.346635635567031E-3</v>
      </c>
      <c r="AD308">
        <v>1.414210257284032E-2</v>
      </c>
      <c r="AE308">
        <v>4.346635635567031E-3</v>
      </c>
      <c r="AF308">
        <v>4.2664849207701527E-2</v>
      </c>
      <c r="AG308">
        <v>6.5386291025268717E-2</v>
      </c>
      <c r="AH308">
        <v>4.2664849207701527E-2</v>
      </c>
      <c r="AI308">
        <v>11.695348440960901</v>
      </c>
      <c r="AJ308">
        <v>50.1330195436406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-0.11</v>
      </c>
      <c r="AM308" t="s">
        <v>2949</v>
      </c>
      <c r="AN308">
        <v>2.62</v>
      </c>
      <c r="AO308" t="s">
        <v>2950</v>
      </c>
      <c r="AP308">
        <v>0.103239942840261</v>
      </c>
      <c r="AQ308">
        <f>(Table2[[#This Row],[Sharpe Ratio]]-AVERAGE(Table2[Sharpe Ratio]))/_xlfn.STDEV.P(Table2[Sharpe Ratio])</f>
        <v>0.53251744287330738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372</v>
      </c>
      <c r="AT308">
        <f>_xlfn.RANK.AVG(Table2[[#This Row],[6M Return vs Nifty Z-Score]],Table2[6M Return vs Nifty Z-Score])</f>
        <v>373</v>
      </c>
      <c r="AU308">
        <f>_xlfn.RANK.AVG(Table2[[#This Row],[Sharpe Ratio Z-Score]],Table2[Sharpe Ratio Z-Score])</f>
        <v>221</v>
      </c>
      <c r="AV308">
        <f>(Table2[[#This Row],[Rank 1Y]]+Table2[[#This Row],[Rank 6M]]+Table2[[#This Row],[Rank Sharpe]])/3</f>
        <v>322</v>
      </c>
    </row>
    <row r="309" spans="1:48" hidden="1" x14ac:dyDescent="0.3">
      <c r="A309" t="s">
        <v>486</v>
      </c>
      <c r="B309" t="s">
        <v>487</v>
      </c>
      <c r="C309" t="s">
        <v>2906</v>
      </c>
      <c r="D309" t="s">
        <v>35</v>
      </c>
      <c r="E309">
        <v>39378.959999999999</v>
      </c>
      <c r="F309">
        <v>252.57</v>
      </c>
      <c r="G309">
        <v>84.885743200451302</v>
      </c>
      <c r="H309">
        <f>(Table2[[#This Row],[1Y Return vs Nifty]]-AVERAGE(Table2[1Y Return vs Nifty]))/_xlfn.STDEV.P(Table2[1Y Return vs Nifty])</f>
        <v>0.46672914757658374</v>
      </c>
      <c r="I309">
        <v>2.3053060094607498</v>
      </c>
      <c r="J309">
        <f>(Table2[[#This Row],[1M Return vs Nifty]]-AVERAGE(Table2[1M Return vs Nifty]))/_xlfn.STDEV.P(Table2[1M Return vs Nifty])</f>
        <v>-9.4932306449851941E-2</v>
      </c>
      <c r="K309">
        <v>6.1472819348387402</v>
      </c>
      <c r="L309">
        <f>(Table2[[#This Row],[6M Return vs Nifty]]-AVERAGE(Table2[6M Return vs Nifty]))/_xlfn.STDEV.P(Table2[6M Return vs Nifty])</f>
        <v>-0.27027212626770425</v>
      </c>
      <c r="M309">
        <v>1.85976533590266</v>
      </c>
      <c r="N309">
        <f>(Table2[[#This Row],[1W Return vs Nifty]]-AVERAGE(Table2[1W Return vs Nifty]))/_xlfn.STDEV.P(Table2[1W Return vs Nifty])</f>
        <v>6.1790680046120913E-2</v>
      </c>
      <c r="O309">
        <v>237.09</v>
      </c>
      <c r="P309">
        <v>234.68421686068899</v>
      </c>
      <c r="Q309">
        <v>210.638795444517</v>
      </c>
      <c r="R309">
        <v>56.332471561007601</v>
      </c>
      <c r="S309">
        <v>6.529166139440723E-2</v>
      </c>
      <c r="T309">
        <v>7.6212126143651915E-2</v>
      </c>
      <c r="U309">
        <v>0.19906686452034816</v>
      </c>
      <c r="V309">
        <v>1.68406713973858</v>
      </c>
      <c r="W309">
        <v>250.78</v>
      </c>
      <c r="X309">
        <v>263.25</v>
      </c>
      <c r="Y309">
        <v>236.48</v>
      </c>
      <c r="Z309">
        <v>263.25</v>
      </c>
      <c r="AA309">
        <v>192.45</v>
      </c>
      <c r="AB309">
        <v>263.25</v>
      </c>
      <c r="AC309">
        <v>7.1377302815216481E-3</v>
      </c>
      <c r="AD309">
        <v>4.2285307043592013E-2</v>
      </c>
      <c r="AE309">
        <v>6.8039580514208442E-2</v>
      </c>
      <c r="AF309">
        <v>4.2285307043592013E-2</v>
      </c>
      <c r="AG309">
        <v>0.3123928293063134</v>
      </c>
      <c r="AH309">
        <v>4.2285307043592013E-2</v>
      </c>
      <c r="AI309">
        <v>28.558419448073799</v>
      </c>
      <c r="AJ309">
        <v>121.747146619841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-0.03</v>
      </c>
      <c r="AM309" t="s">
        <v>2949</v>
      </c>
      <c r="AN309">
        <v>26.29</v>
      </c>
      <c r="AO309" t="s">
        <v>2950</v>
      </c>
      <c r="AP309">
        <v>2.8050508355903999E-2</v>
      </c>
      <c r="AQ309">
        <f>(Table2[[#This Row],[Sharpe Ratio]]-AVERAGE(Table2[Sharpe Ratio]))/_xlfn.STDEV.P(Table2[Sharpe Ratio])</f>
        <v>-0.31110241986757281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-0.14778702496242435</v>
      </c>
      <c r="AS309">
        <f>_xlfn.RANK.AVG(Table2[[#This Row],[1Y Return vs Nifty Z-Score]],Table2[1Y Return vs Nifty Z-Score])</f>
        <v>156</v>
      </c>
      <c r="AT309">
        <f>_xlfn.RANK.AVG(Table2[[#This Row],[6M Return vs Nifty Z-Score]],Table2[6M Return vs Nifty Z-Score])</f>
        <v>391</v>
      </c>
      <c r="AU309">
        <f>_xlfn.RANK.AVG(Table2[[#This Row],[Sharpe Ratio Z-Score]],Table2[Sharpe Ratio Z-Score])</f>
        <v>421</v>
      </c>
      <c r="AV309">
        <f>(Table2[[#This Row],[Rank 1Y]]+Table2[[#This Row],[Rank 6M]]+Table2[[#This Row],[Rank Sharpe]])/3</f>
        <v>322.66666666666669</v>
      </c>
    </row>
    <row r="310" spans="1:48" x14ac:dyDescent="0.3">
      <c r="A310" t="s">
        <v>1425</v>
      </c>
      <c r="B310" t="s">
        <v>1426</v>
      </c>
      <c r="C310" t="s">
        <v>2909</v>
      </c>
      <c r="D310" t="s">
        <v>46</v>
      </c>
      <c r="E310">
        <v>6234.6063634399998</v>
      </c>
      <c r="F310">
        <v>541.75</v>
      </c>
      <c r="G310">
        <v>93.950805180597996</v>
      </c>
      <c r="H310">
        <f>(Table2[[#This Row],[1Y Return vs Nifty]]-AVERAGE(Table2[1Y Return vs Nifty]))/_xlfn.STDEV.P(Table2[1Y Return vs Nifty])</f>
        <v>0.57509766380053329</v>
      </c>
      <c r="I310">
        <v>20.288162816381998</v>
      </c>
      <c r="J310">
        <f>(Table2[[#This Row],[1M Return vs Nifty]]-AVERAGE(Table2[1M Return vs Nifty]))/_xlfn.STDEV.P(Table2[1M Return vs Nifty])</f>
        <v>1.4639531676539035</v>
      </c>
      <c r="K310">
        <v>30.1654268603986</v>
      </c>
      <c r="L310">
        <f>(Table2[[#This Row],[6M Return vs Nifty]]-AVERAGE(Table2[6M Return vs Nifty]))/_xlfn.STDEV.P(Table2[6M Return vs Nifty])</f>
        <v>0.46380585413005321</v>
      </c>
      <c r="M310">
        <v>10.71301196794</v>
      </c>
      <c r="N310">
        <f>(Table2[[#This Row],[1W Return vs Nifty]]-AVERAGE(Table2[1W Return vs Nifty]))/_xlfn.STDEV.P(Table2[1W Return vs Nifty])</f>
        <v>1.7375292070024697</v>
      </c>
      <c r="O310">
        <v>472.37</v>
      </c>
      <c r="P310">
        <v>453.07410985043299</v>
      </c>
      <c r="Q310">
        <v>398.99091512986303</v>
      </c>
      <c r="R310">
        <v>33.653866008027897</v>
      </c>
      <c r="S310">
        <v>0.14687638927112223</v>
      </c>
      <c r="T310">
        <v>0.19572049742334729</v>
      </c>
      <c r="U310">
        <v>0.3578003394480096</v>
      </c>
      <c r="V310">
        <v>2.5784405436166402</v>
      </c>
      <c r="W310">
        <v>531.04999999999995</v>
      </c>
      <c r="X310">
        <v>564</v>
      </c>
      <c r="Y310">
        <v>486.7</v>
      </c>
      <c r="Z310">
        <v>564</v>
      </c>
      <c r="AA310">
        <v>341.15</v>
      </c>
      <c r="AB310">
        <v>564</v>
      </c>
      <c r="AC310">
        <v>2.0148761886828126E-2</v>
      </c>
      <c r="AD310">
        <v>4.1070604522381204E-2</v>
      </c>
      <c r="AE310">
        <v>0.11310869118553524</v>
      </c>
      <c r="AF310">
        <v>4.1070604522381204E-2</v>
      </c>
      <c r="AG310">
        <v>0.58801113879525135</v>
      </c>
      <c r="AH310">
        <v>4.1070604522381204E-2</v>
      </c>
      <c r="AI310">
        <v>4.1070604522381204</v>
      </c>
      <c r="AJ310">
        <v>134.93061578490801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0.12</v>
      </c>
      <c r="AM310" t="s">
        <v>2950</v>
      </c>
      <c r="AN310">
        <v>42.9</v>
      </c>
      <c r="AO310" t="s">
        <v>2950</v>
      </c>
      <c r="AP310">
        <v>-4.3923811761270998E-2</v>
      </c>
      <c r="AQ310">
        <f>(Table2[[#This Row],[Sharpe Ratio]]-AVERAGE(Table2[Sharpe Ratio]))/_xlfn.STDEV.P(Table2[Sharpe Ratio])</f>
        <v>-1.1186489385310665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3.1217369540558932</v>
      </c>
      <c r="AS310">
        <f>_xlfn.RANK.AVG(Table2[[#This Row],[1Y Return vs Nifty Z-Score]],Table2[1Y Return vs Nifty Z-Score])</f>
        <v>140</v>
      </c>
      <c r="AT310">
        <f>_xlfn.RANK.AVG(Table2[[#This Row],[6M Return vs Nifty Z-Score]],Table2[6M Return vs Nifty Z-Score])</f>
        <v>202</v>
      </c>
      <c r="AU310">
        <f>_xlfn.RANK.AVG(Table2[[#This Row],[Sharpe Ratio Z-Score]],Table2[Sharpe Ratio Z-Score])</f>
        <v>627</v>
      </c>
      <c r="AV310">
        <f>(Table2[[#This Row],[Rank 1Y]]+Table2[[#This Row],[Rank 6M]]+Table2[[#This Row],[Rank Sharpe]])/3</f>
        <v>323</v>
      </c>
    </row>
    <row r="311" spans="1:48" x14ac:dyDescent="0.3">
      <c r="A311" t="s">
        <v>1219</v>
      </c>
      <c r="B311" t="s">
        <v>1220</v>
      </c>
      <c r="C311" t="s">
        <v>2905</v>
      </c>
      <c r="D311" t="s">
        <v>354</v>
      </c>
      <c r="E311">
        <v>8438.4210346100008</v>
      </c>
      <c r="F311">
        <v>772.65</v>
      </c>
      <c r="G311">
        <v>61.148850229038899</v>
      </c>
      <c r="H311">
        <f>(Table2[[#This Row],[1Y Return vs Nifty]]-AVERAGE(Table2[1Y Return vs Nifty]))/_xlfn.STDEV.P(Table2[1Y Return vs Nifty])</f>
        <v>0.18296585100869481</v>
      </c>
      <c r="I311">
        <v>2.17368866434964</v>
      </c>
      <c r="J311">
        <f>(Table2[[#This Row],[1M Return vs Nifty]]-AVERAGE(Table2[1M Return vs Nifty]))/_xlfn.STDEV.P(Table2[1M Return vs Nifty])</f>
        <v>-0.10634185998390676</v>
      </c>
      <c r="K311">
        <v>-5.4947213135798103</v>
      </c>
      <c r="L311">
        <f>(Table2[[#This Row],[6M Return vs Nifty]]-AVERAGE(Table2[6M Return vs Nifty]))/_xlfn.STDEV.P(Table2[6M Return vs Nifty])</f>
        <v>-0.62609220558151124</v>
      </c>
      <c r="M311">
        <v>5.4821342271640798</v>
      </c>
      <c r="N311">
        <f>(Table2[[#This Row],[1W Return vs Nifty]]-AVERAGE(Table2[1W Return vs Nifty]))/_xlfn.STDEV.P(Table2[1W Return vs Nifty])</f>
        <v>0.74743102897402958</v>
      </c>
      <c r="O311">
        <v>734.98</v>
      </c>
      <c r="P311">
        <v>725.08426065720403</v>
      </c>
      <c r="Q311">
        <v>678.06149857393302</v>
      </c>
      <c r="R311">
        <v>51.073519037478803</v>
      </c>
      <c r="S311">
        <v>5.1253095322321585E-2</v>
      </c>
      <c r="T311">
        <v>6.5600292164228247E-2</v>
      </c>
      <c r="U311">
        <v>0.13949841072675717</v>
      </c>
      <c r="V311">
        <v>1.1747009617686199</v>
      </c>
      <c r="W311">
        <v>770</v>
      </c>
      <c r="X311">
        <v>805.4</v>
      </c>
      <c r="Y311">
        <v>734.55</v>
      </c>
      <c r="Z311">
        <v>814.4</v>
      </c>
      <c r="AA311">
        <v>647.5</v>
      </c>
      <c r="AB311">
        <v>814.4</v>
      </c>
      <c r="AC311">
        <v>3.4415584415583567E-3</v>
      </c>
      <c r="AD311">
        <v>4.2386591600336532E-2</v>
      </c>
      <c r="AE311">
        <v>5.1868490912803766E-2</v>
      </c>
      <c r="AF311">
        <v>5.4034815246230439E-2</v>
      </c>
      <c r="AG311">
        <v>0.19328185328185321</v>
      </c>
      <c r="AH311">
        <v>5.4034815246230439E-2</v>
      </c>
      <c r="AI311">
        <v>19.2907526046722</v>
      </c>
      <c r="AJ311">
        <v>96.928762584427105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0.04</v>
      </c>
      <c r="AM311" t="s">
        <v>2950</v>
      </c>
      <c r="AN311">
        <v>16.37</v>
      </c>
      <c r="AO311" t="s">
        <v>2950</v>
      </c>
      <c r="AP311">
        <v>9.4515913363639001E-2</v>
      </c>
      <c r="AQ311">
        <f>(Table2[[#This Row],[Sharpe Ratio]]-AVERAGE(Table2[Sharpe Ratio]))/_xlfn.STDEV.P(Table2[Sharpe Ratio])</f>
        <v>0.43463448099059199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0.63259729540789833</v>
      </c>
      <c r="AS311">
        <f>_xlfn.RANK.AVG(Table2[[#This Row],[1Y Return vs Nifty Z-Score]],Table2[1Y Return vs Nifty Z-Score])</f>
        <v>226</v>
      </c>
      <c r="AT311">
        <f>_xlfn.RANK.AVG(Table2[[#This Row],[6M Return vs Nifty Z-Score]],Table2[6M Return vs Nifty Z-Score])</f>
        <v>505</v>
      </c>
      <c r="AU311">
        <f>_xlfn.RANK.AVG(Table2[[#This Row],[Sharpe Ratio Z-Score]],Table2[Sharpe Ratio Z-Score])</f>
        <v>241</v>
      </c>
      <c r="AV311">
        <f>(Table2[[#This Row],[Rank 1Y]]+Table2[[#This Row],[Rank 6M]]+Table2[[#This Row],[Rank Sharpe]])/3</f>
        <v>324</v>
      </c>
    </row>
    <row r="312" spans="1:48" x14ac:dyDescent="0.3">
      <c r="A312" t="s">
        <v>177</v>
      </c>
      <c r="B312" t="s">
        <v>178</v>
      </c>
      <c r="C312" t="s">
        <v>2904</v>
      </c>
      <c r="D312" t="s">
        <v>18</v>
      </c>
      <c r="E312">
        <v>141890.82198503899</v>
      </c>
      <c r="F312">
        <v>307.60000000000002</v>
      </c>
      <c r="G312">
        <v>40.3924782470813</v>
      </c>
      <c r="H312">
        <f>(Table2[[#This Row],[1Y Return vs Nifty]]-AVERAGE(Table2[1Y Return vs Nifty]))/_xlfn.STDEV.P(Table2[1Y Return vs Nifty])</f>
        <v>-6.5166730853774238E-2</v>
      </c>
      <c r="I312">
        <v>-4.6964219882048504</v>
      </c>
      <c r="J312">
        <f>(Table2[[#This Row],[1M Return vs Nifty]]-AVERAGE(Table2[1M Return vs Nifty]))/_xlfn.STDEV.P(Table2[1M Return vs Nifty])</f>
        <v>-0.70189326856937195</v>
      </c>
      <c r="K312">
        <v>26.280823260103201</v>
      </c>
      <c r="L312">
        <f>(Table2[[#This Row],[6M Return vs Nifty]]-AVERAGE(Table2[6M Return vs Nifty]))/_xlfn.STDEV.P(Table2[6M Return vs Nifty])</f>
        <v>0.34507886774585256</v>
      </c>
      <c r="M312">
        <v>0.72661419884128498</v>
      </c>
      <c r="N312">
        <f>(Table2[[#This Row],[1W Return vs Nifty]]-AVERAGE(Table2[1W Return vs Nifty]))/_xlfn.STDEV.P(Table2[1W Return vs Nifty])</f>
        <v>-0.15269165577480798</v>
      </c>
      <c r="O312">
        <v>309.13</v>
      </c>
      <c r="P312">
        <v>306.446738635587</v>
      </c>
      <c r="Q312">
        <v>264.92880008987402</v>
      </c>
      <c r="R312">
        <v>69.960808834589997</v>
      </c>
      <c r="S312">
        <v>-4.9493740497524863E-3</v>
      </c>
      <c r="T312">
        <v>3.7633337837033043E-3</v>
      </c>
      <c r="U312">
        <v>0.16106667110427519</v>
      </c>
      <c r="V312">
        <v>1.0535656022975199</v>
      </c>
      <c r="W312">
        <v>305.10000000000002</v>
      </c>
      <c r="X312">
        <v>319</v>
      </c>
      <c r="Y312">
        <v>305.10000000000002</v>
      </c>
      <c r="Z312">
        <v>319</v>
      </c>
      <c r="AA312">
        <v>267.10000000000002</v>
      </c>
      <c r="AB312">
        <v>343.5</v>
      </c>
      <c r="AC312">
        <v>8.1940347427074123E-3</v>
      </c>
      <c r="AD312">
        <v>3.706111833550052E-2</v>
      </c>
      <c r="AE312">
        <v>8.1940347427074123E-3</v>
      </c>
      <c r="AF312">
        <v>3.706111833550052E-2</v>
      </c>
      <c r="AG312">
        <v>0.15162860351928109</v>
      </c>
      <c r="AH312">
        <v>0.11671001300390116</v>
      </c>
      <c r="AI312">
        <v>11.825422626788001</v>
      </c>
      <c r="AJ312">
        <v>85.608689093377507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</v>
      </c>
      <c r="AM312" t="s">
        <v>2951</v>
      </c>
      <c r="AN312">
        <v>6.03</v>
      </c>
      <c r="AO312" t="s">
        <v>2950</v>
      </c>
      <c r="AP312">
        <v>1.9366450753206001E-2</v>
      </c>
      <c r="AQ312">
        <f>(Table2[[#This Row],[Sharpe Ratio]]-AVERAGE(Table2[Sharpe Ratio]))/_xlfn.STDEV.P(Table2[Sharpe Ratio])</f>
        <v>-0.40853690029774747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-0.98320968774984907</v>
      </c>
      <c r="AS312">
        <f>_xlfn.RANK.AVG(Table2[[#This Row],[1Y Return vs Nifty Z-Score]],Table2[1Y Return vs Nifty Z-Score])</f>
        <v>302</v>
      </c>
      <c r="AT312">
        <f>_xlfn.RANK.AVG(Table2[[#This Row],[6M Return vs Nifty Z-Score]],Table2[6M Return vs Nifty Z-Score])</f>
        <v>226</v>
      </c>
      <c r="AU312">
        <f>_xlfn.RANK.AVG(Table2[[#This Row],[Sharpe Ratio Z-Score]],Table2[Sharpe Ratio Z-Score])</f>
        <v>446</v>
      </c>
      <c r="AV312">
        <f>(Table2[[#This Row],[Rank 1Y]]+Table2[[#This Row],[Rank 6M]]+Table2[[#This Row],[Rank Sharpe]])/3</f>
        <v>324.66666666666669</v>
      </c>
    </row>
    <row r="313" spans="1:48" hidden="1" x14ac:dyDescent="0.3">
      <c r="A313" t="s">
        <v>984</v>
      </c>
      <c r="B313" t="s">
        <v>985</v>
      </c>
      <c r="C313" t="s">
        <v>2913</v>
      </c>
      <c r="D313" t="s">
        <v>283</v>
      </c>
      <c r="E313">
        <v>12637.467539935</v>
      </c>
      <c r="F313">
        <v>1300.3499999999999</v>
      </c>
      <c r="G313">
        <v>8.4331832559911408</v>
      </c>
      <c r="H313">
        <f>(Table2[[#This Row],[1Y Return vs Nifty]]-AVERAGE(Table2[1Y Return vs Nifty]))/_xlfn.STDEV.P(Table2[1Y Return vs Nifty])</f>
        <v>-0.44722494350946973</v>
      </c>
      <c r="I313">
        <v>-9.5533394761493504</v>
      </c>
      <c r="J313">
        <f>(Table2[[#This Row],[1M Return vs Nifty]]-AVERAGE(Table2[1M Return vs Nifty]))/_xlfn.STDEV.P(Table2[1M Return vs Nifty])</f>
        <v>-1.1229263781675705</v>
      </c>
      <c r="K313">
        <v>6.0614125553194604</v>
      </c>
      <c r="L313">
        <f>(Table2[[#This Row],[6M Return vs Nifty]]-AVERAGE(Table2[6M Return vs Nifty]))/_xlfn.STDEV.P(Table2[6M Return vs Nifty])</f>
        <v>-0.27289659293200685</v>
      </c>
      <c r="M313">
        <v>-1.74419891099894</v>
      </c>
      <c r="N313">
        <f>(Table2[[#This Row],[1W Return vs Nifty]]-AVERAGE(Table2[1W Return vs Nifty]))/_xlfn.STDEV.P(Table2[1W Return vs Nifty])</f>
        <v>-0.62036604610355484</v>
      </c>
      <c r="O313">
        <v>1303.1500000000001</v>
      </c>
      <c r="P313">
        <v>1305.40099752438</v>
      </c>
      <c r="Q313">
        <v>1198.6059585292301</v>
      </c>
      <c r="R313">
        <v>31.4927298258341</v>
      </c>
      <c r="S313">
        <v>-2.1486398342479562E-3</v>
      </c>
      <c r="T313">
        <v>-3.8693072350634017E-3</v>
      </c>
      <c r="U313">
        <v>8.4885312597324791E-2</v>
      </c>
      <c r="V313">
        <v>0.70679229559474299</v>
      </c>
      <c r="W313">
        <v>1281.0999999999999</v>
      </c>
      <c r="X313">
        <v>1310.5999999999999</v>
      </c>
      <c r="Y313">
        <v>1281</v>
      </c>
      <c r="Z313">
        <v>1336.25</v>
      </c>
      <c r="AA313">
        <v>1220</v>
      </c>
      <c r="AB313">
        <v>1362.15</v>
      </c>
      <c r="AC313">
        <v>1.5026149402856959E-2</v>
      </c>
      <c r="AD313">
        <v>7.8824931749144067E-3</v>
      </c>
      <c r="AE313">
        <v>1.5105386416861766E-2</v>
      </c>
      <c r="AF313">
        <v>2.7607951705310274E-2</v>
      </c>
      <c r="AG313">
        <v>6.5860655737704832E-2</v>
      </c>
      <c r="AH313">
        <v>4.7525666166801317E-2</v>
      </c>
      <c r="AI313">
        <v>26.812012150574802</v>
      </c>
      <c r="AJ313">
        <v>40.578378378378297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-0.05</v>
      </c>
      <c r="AM313" t="s">
        <v>2949</v>
      </c>
      <c r="AN313">
        <v>3.53</v>
      </c>
      <c r="AO313" t="s">
        <v>2950</v>
      </c>
      <c r="AP313">
        <v>0.144375196476033</v>
      </c>
      <c r="AQ313">
        <f>(Table2[[#This Row],[Sharpe Ratio]]-AVERAGE(Table2[Sharpe Ratio]))/_xlfn.STDEV.P(Table2[Sharpe Ratio])</f>
        <v>0.99405192925438324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456</v>
      </c>
      <c r="AT313">
        <f>_xlfn.RANK.AVG(Table2[[#This Row],[6M Return vs Nifty Z-Score]],Table2[6M Return vs Nifty Z-Score])</f>
        <v>394</v>
      </c>
      <c r="AU313">
        <f>_xlfn.RANK.AVG(Table2[[#This Row],[Sharpe Ratio Z-Score]],Table2[Sharpe Ratio Z-Score])</f>
        <v>126</v>
      </c>
      <c r="AV313">
        <f>(Table2[[#This Row],[Rank 1Y]]+Table2[[#This Row],[Rank 6M]]+Table2[[#This Row],[Rank Sharpe]])/3</f>
        <v>325.33333333333331</v>
      </c>
    </row>
    <row r="314" spans="1:48" x14ac:dyDescent="0.3">
      <c r="A314" t="s">
        <v>1546</v>
      </c>
      <c r="B314" t="s">
        <v>1547</v>
      </c>
      <c r="C314" t="s">
        <v>2908</v>
      </c>
      <c r="D314" t="s">
        <v>124</v>
      </c>
      <c r="E314">
        <v>5258.2653829749997</v>
      </c>
      <c r="F314">
        <v>1038.95</v>
      </c>
      <c r="G314">
        <v>59.190905785360101</v>
      </c>
      <c r="H314">
        <f>(Table2[[#This Row],[1Y Return vs Nifty]]-AVERAGE(Table2[1Y Return vs Nifty]))/_xlfn.STDEV.P(Table2[1Y Return vs Nifty])</f>
        <v>0.15955955387856044</v>
      </c>
      <c r="I314">
        <v>-0.72689211861931502</v>
      </c>
      <c r="J314">
        <f>(Table2[[#This Row],[1M Return vs Nifty]]-AVERAGE(Table2[1M Return vs Nifty]))/_xlfn.STDEV.P(Table2[1M Return vs Nifty])</f>
        <v>-0.35778540410947074</v>
      </c>
      <c r="K314">
        <v>13.7761111530001</v>
      </c>
      <c r="L314">
        <f>(Table2[[#This Row],[6M Return vs Nifty]]-AVERAGE(Table2[6M Return vs Nifty]))/_xlfn.STDEV.P(Table2[6M Return vs Nifty])</f>
        <v>-3.7108592505041858E-2</v>
      </c>
      <c r="M314">
        <v>-3.34906890703214</v>
      </c>
      <c r="N314">
        <f>(Table2[[#This Row],[1W Return vs Nifty]]-AVERAGE(Table2[1W Return vs Nifty]))/_xlfn.STDEV.P(Table2[1W Return vs Nifty])</f>
        <v>-0.92413511465939546</v>
      </c>
      <c r="O314">
        <v>988.74</v>
      </c>
      <c r="P314">
        <v>953.44944438677999</v>
      </c>
      <c r="Q314">
        <v>857.08016824866195</v>
      </c>
      <c r="R314">
        <v>27.309888768108699</v>
      </c>
      <c r="S314">
        <v>5.0781803102939227E-2</v>
      </c>
      <c r="T314">
        <v>8.9674975549658642E-2</v>
      </c>
      <c r="U314">
        <v>0.21219698983697954</v>
      </c>
      <c r="V314">
        <v>1.42304977734434</v>
      </c>
      <c r="W314">
        <v>1019.75</v>
      </c>
      <c r="X314">
        <v>1058.45</v>
      </c>
      <c r="Y314">
        <v>1019.75</v>
      </c>
      <c r="Z314">
        <v>1062.8</v>
      </c>
      <c r="AA314">
        <v>821.25</v>
      </c>
      <c r="AB314">
        <v>1083</v>
      </c>
      <c r="AC314">
        <v>1.8828144152978732E-2</v>
      </c>
      <c r="AD314">
        <v>1.8768949420087555E-2</v>
      </c>
      <c r="AE314">
        <v>1.8828144152978732E-2</v>
      </c>
      <c r="AF314">
        <v>2.2955868906107124E-2</v>
      </c>
      <c r="AG314">
        <v>0.26508371385083729</v>
      </c>
      <c r="AH314">
        <v>4.2398575484864587E-2</v>
      </c>
      <c r="AI314">
        <v>4.3457336734202601</v>
      </c>
      <c r="AJ314">
        <v>87.977202822507607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0.2</v>
      </c>
      <c r="AM314" t="s">
        <v>2950</v>
      </c>
      <c r="AN314">
        <v>23.35</v>
      </c>
      <c r="AO314" t="s">
        <v>2950</v>
      </c>
      <c r="AP314">
        <v>2.7361132790138E-2</v>
      </c>
      <c r="AQ314">
        <f>(Table2[[#This Row],[Sharpe Ratio]]-AVERAGE(Table2[Sharpe Ratio]))/_xlfn.STDEV.P(Table2[Sharpe Ratio])</f>
        <v>-0.31883716244353172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-1.4783067198388793</v>
      </c>
      <c r="AS314">
        <f>_xlfn.RANK.AVG(Table2[[#This Row],[1Y Return vs Nifty Z-Score]],Table2[1Y Return vs Nifty Z-Score])</f>
        <v>235</v>
      </c>
      <c r="AT314">
        <f>_xlfn.RANK.AVG(Table2[[#This Row],[6M Return vs Nifty Z-Score]],Table2[6M Return vs Nifty Z-Score])</f>
        <v>317</v>
      </c>
      <c r="AU314">
        <f>_xlfn.RANK.AVG(Table2[[#This Row],[Sharpe Ratio Z-Score]],Table2[Sharpe Ratio Z-Score])</f>
        <v>425</v>
      </c>
      <c r="AV314">
        <f>(Table2[[#This Row],[Rank 1Y]]+Table2[[#This Row],[Rank 6M]]+Table2[[#This Row],[Rank Sharpe]])/3</f>
        <v>325.66666666666669</v>
      </c>
    </row>
    <row r="315" spans="1:48" x14ac:dyDescent="0.3">
      <c r="A315" t="s">
        <v>528</v>
      </c>
      <c r="B315" t="s">
        <v>529</v>
      </c>
      <c r="C315" t="s">
        <v>2913</v>
      </c>
      <c r="D315" t="s">
        <v>283</v>
      </c>
      <c r="E315">
        <v>34879.066437599999</v>
      </c>
      <c r="F315">
        <v>488.65</v>
      </c>
      <c r="G315">
        <v>33.254702379872001</v>
      </c>
      <c r="H315">
        <f>(Table2[[#This Row],[1Y Return vs Nifty]]-AVERAGE(Table2[1Y Return vs Nifty]))/_xlfn.STDEV.P(Table2[1Y Return vs Nifty])</f>
        <v>-0.15049545574971473</v>
      </c>
      <c r="I315">
        <v>4.5581163294486098</v>
      </c>
      <c r="J315">
        <f>(Table2[[#This Row],[1M Return vs Nifty]]-AVERAGE(Table2[1M Return vs Nifty]))/_xlfn.STDEV.P(Table2[1M Return vs Nifty])</f>
        <v>0.10035775905233553</v>
      </c>
      <c r="K315">
        <v>12.255536051176099</v>
      </c>
      <c r="L315">
        <f>(Table2[[#This Row],[6M Return vs Nifty]]-AVERAGE(Table2[6M Return vs Nifty]))/_xlfn.STDEV.P(Table2[6M Return vs Nifty])</f>
        <v>-8.3582652148266282E-2</v>
      </c>
      <c r="M315">
        <v>1.6754370525097799</v>
      </c>
      <c r="N315">
        <f>(Table2[[#This Row],[1W Return vs Nifty]]-AVERAGE(Table2[1W Return vs Nifty]))/_xlfn.STDEV.P(Table2[1W Return vs Nifty])</f>
        <v>2.6901105754650465E-2</v>
      </c>
      <c r="O315">
        <v>472.52</v>
      </c>
      <c r="P315">
        <v>456.88997960421301</v>
      </c>
      <c r="Q315">
        <v>407.80954354302497</v>
      </c>
      <c r="R315">
        <v>59.495479486503598</v>
      </c>
      <c r="S315">
        <v>3.4136121222382076E-2</v>
      </c>
      <c r="T315">
        <v>6.9513497370416122E-2</v>
      </c>
      <c r="U315">
        <v>0.19823090885671268</v>
      </c>
      <c r="V315">
        <v>1.2165895819421799</v>
      </c>
      <c r="W315">
        <v>483.35</v>
      </c>
      <c r="X315">
        <v>499.95</v>
      </c>
      <c r="Y315">
        <v>483.35</v>
      </c>
      <c r="Z315">
        <v>509.85</v>
      </c>
      <c r="AA315">
        <v>406</v>
      </c>
      <c r="AB315">
        <v>509.85</v>
      </c>
      <c r="AC315">
        <v>1.096513913313335E-2</v>
      </c>
      <c r="AD315">
        <v>2.3124936048296352E-2</v>
      </c>
      <c r="AE315">
        <v>1.096513913313335E-2</v>
      </c>
      <c r="AF315">
        <v>4.338483577202501E-2</v>
      </c>
      <c r="AG315">
        <v>0.20357142857142851</v>
      </c>
      <c r="AH315">
        <v>4.338483577202501E-2</v>
      </c>
      <c r="AI315">
        <v>4.3384835772025001</v>
      </c>
      <c r="AJ315">
        <v>63.729267884067603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0.12</v>
      </c>
      <c r="AM315" t="s">
        <v>2950</v>
      </c>
      <c r="AN315">
        <v>11.22</v>
      </c>
      <c r="AO315" t="s">
        <v>2950</v>
      </c>
      <c r="AP315">
        <v>6.8014179400344002E-2</v>
      </c>
      <c r="AQ315">
        <f>(Table2[[#This Row],[Sharpe Ratio]]-AVERAGE(Table2[Sharpe Ratio]))/_xlfn.STDEV.P(Table2[Sharpe Ratio])</f>
        <v>0.13728699697458097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3.0467753883585944E-2</v>
      </c>
      <c r="AS315">
        <f>_xlfn.RANK.AVG(Table2[[#This Row],[1Y Return vs Nifty Z-Score]],Table2[1Y Return vs Nifty Z-Score])</f>
        <v>331</v>
      </c>
      <c r="AT315">
        <f>_xlfn.RANK.AVG(Table2[[#This Row],[6M Return vs Nifty Z-Score]],Table2[6M Return vs Nifty Z-Score])</f>
        <v>337</v>
      </c>
      <c r="AU315">
        <f>_xlfn.RANK.AVG(Table2[[#This Row],[Sharpe Ratio Z-Score]],Table2[Sharpe Ratio Z-Score])</f>
        <v>310</v>
      </c>
      <c r="AV315">
        <f>(Table2[[#This Row],[Rank 1Y]]+Table2[[#This Row],[Rank 6M]]+Table2[[#This Row],[Rank Sharpe]])/3</f>
        <v>326</v>
      </c>
    </row>
    <row r="316" spans="1:48" x14ac:dyDescent="0.3">
      <c r="A316" t="s">
        <v>603</v>
      </c>
      <c r="B316" t="s">
        <v>604</v>
      </c>
      <c r="C316" t="s">
        <v>2916</v>
      </c>
      <c r="D316" t="s">
        <v>151</v>
      </c>
      <c r="E316">
        <v>29303.742769494998</v>
      </c>
      <c r="F316">
        <v>314.89999999999998</v>
      </c>
      <c r="G316">
        <v>23.7687570026484</v>
      </c>
      <c r="H316">
        <f>(Table2[[#This Row],[1Y Return vs Nifty]]-AVERAGE(Table2[1Y Return vs Nifty]))/_xlfn.STDEV.P(Table2[1Y Return vs Nifty])</f>
        <v>-0.26389543335191096</v>
      </c>
      <c r="I316">
        <v>15.780045442002701</v>
      </c>
      <c r="J316">
        <f>(Table2[[#This Row],[1M Return vs Nifty]]-AVERAGE(Table2[1M Return vs Nifty]))/_xlfn.STDEV.P(Table2[1M Return vs Nifty])</f>
        <v>1.0731566014614926</v>
      </c>
      <c r="K316">
        <v>33.091623314009503</v>
      </c>
      <c r="L316">
        <f>(Table2[[#This Row],[6M Return vs Nifty]]-AVERAGE(Table2[6M Return vs Nifty]))/_xlfn.STDEV.P(Table2[6M Return vs Nifty])</f>
        <v>0.5532405873107924</v>
      </c>
      <c r="M316">
        <v>-3.1940987413522901</v>
      </c>
      <c r="N316">
        <f>(Table2[[#This Row],[1W Return vs Nifty]]-AVERAGE(Table2[1W Return vs Nifty]))/_xlfn.STDEV.P(Table2[1W Return vs Nifty])</f>
        <v>-0.89480243163904538</v>
      </c>
      <c r="O316">
        <v>308.13</v>
      </c>
      <c r="P316">
        <v>283.19242951613302</v>
      </c>
      <c r="Q316">
        <v>248.55368610809199</v>
      </c>
      <c r="R316">
        <v>81.235817997635706</v>
      </c>
      <c r="S316">
        <v>2.1971245902703274E-2</v>
      </c>
      <c r="T316">
        <v>0.11196475321760202</v>
      </c>
      <c r="U316">
        <v>0.2669295110073524</v>
      </c>
      <c r="V316">
        <v>0.65335943674146102</v>
      </c>
      <c r="W316">
        <v>313.10000000000002</v>
      </c>
      <c r="X316">
        <v>323.95</v>
      </c>
      <c r="Y316">
        <v>313.10000000000002</v>
      </c>
      <c r="Z316">
        <v>335.25</v>
      </c>
      <c r="AA316">
        <v>248.9</v>
      </c>
      <c r="AB316">
        <v>335.25</v>
      </c>
      <c r="AC316">
        <v>5.7489619929733671E-3</v>
      </c>
      <c r="AD316">
        <v>2.8739282311845082E-2</v>
      </c>
      <c r="AE316">
        <v>5.7489619929733671E-3</v>
      </c>
      <c r="AF316">
        <v>6.4623690060336747E-2</v>
      </c>
      <c r="AG316">
        <v>0.26516673362796284</v>
      </c>
      <c r="AH316">
        <v>6.4623690060336747E-2</v>
      </c>
      <c r="AI316">
        <v>6.4623690060336703</v>
      </c>
      <c r="AJ316">
        <v>63.202902306296899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0.37</v>
      </c>
      <c r="AM316" t="s">
        <v>2950</v>
      </c>
      <c r="AN316">
        <v>18.649999999999999</v>
      </c>
      <c r="AO316" t="s">
        <v>2950</v>
      </c>
      <c r="AP316">
        <v>2.6575689596415999E-2</v>
      </c>
      <c r="AQ316">
        <f>(Table2[[#This Row],[Sharpe Ratio]]-AVERAGE(Table2[Sharpe Ratio]))/_xlfn.STDEV.P(Table2[Sharpe Ratio])</f>
        <v>-0.32764977666017897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0.1400495471211497</v>
      </c>
      <c r="AS316">
        <f>_xlfn.RANK.AVG(Table2[[#This Row],[1Y Return vs Nifty Z-Score]],Table2[1Y Return vs Nifty Z-Score])</f>
        <v>369</v>
      </c>
      <c r="AT316">
        <f>_xlfn.RANK.AVG(Table2[[#This Row],[6M Return vs Nifty Z-Score]],Table2[6M Return vs Nifty Z-Score])</f>
        <v>179</v>
      </c>
      <c r="AU316">
        <f>_xlfn.RANK.AVG(Table2[[#This Row],[Sharpe Ratio Z-Score]],Table2[Sharpe Ratio Z-Score])</f>
        <v>430</v>
      </c>
      <c r="AV316">
        <f>(Table2[[#This Row],[Rank 1Y]]+Table2[[#This Row],[Rank 6M]]+Table2[[#This Row],[Rank Sharpe]])/3</f>
        <v>326</v>
      </c>
    </row>
    <row r="317" spans="1:48" x14ac:dyDescent="0.3">
      <c r="A317" t="s">
        <v>1167</v>
      </c>
      <c r="B317" t="s">
        <v>1168</v>
      </c>
      <c r="C317" t="s">
        <v>2914</v>
      </c>
      <c r="D317" t="s">
        <v>146</v>
      </c>
      <c r="E317">
        <v>8985.7631000000001</v>
      </c>
      <c r="F317">
        <v>460.75</v>
      </c>
      <c r="G317">
        <v>32.946258417698303</v>
      </c>
      <c r="H317">
        <f>(Table2[[#This Row],[1Y Return vs Nifty]]-AVERAGE(Table2[1Y Return vs Nifty]))/_xlfn.STDEV.P(Table2[1Y Return vs Nifty])</f>
        <v>-0.15418275701607176</v>
      </c>
      <c r="I317">
        <v>-6.7178417890018203</v>
      </c>
      <c r="J317">
        <f>(Table2[[#This Row],[1M Return vs Nifty]]-AVERAGE(Table2[1M Return vs Nifty]))/_xlfn.STDEV.P(Table2[1M Return vs Nifty])</f>
        <v>-0.87712471251410062</v>
      </c>
      <c r="K317">
        <v>6.1227464236815701</v>
      </c>
      <c r="L317">
        <f>(Table2[[#This Row],[6M Return vs Nifty]]-AVERAGE(Table2[6M Return vs Nifty]))/_xlfn.STDEV.P(Table2[6M Return vs Nifty])</f>
        <v>-0.27102201675816895</v>
      </c>
      <c r="M317">
        <v>3.4583403827543902</v>
      </c>
      <c r="N317">
        <f>(Table2[[#This Row],[1W Return vs Nifty]]-AVERAGE(Table2[1W Return vs Nifty]))/_xlfn.STDEV.P(Table2[1W Return vs Nifty])</f>
        <v>0.36436824346186431</v>
      </c>
      <c r="O317">
        <v>443.67</v>
      </c>
      <c r="P317">
        <v>436.02558601106398</v>
      </c>
      <c r="Q317">
        <v>402.60958236804402</v>
      </c>
      <c r="R317">
        <v>70.518261420609406</v>
      </c>
      <c r="S317">
        <v>3.8497081163928026E-2</v>
      </c>
      <c r="T317">
        <v>5.6704043941835591E-2</v>
      </c>
      <c r="U317">
        <v>0.14440892660822757</v>
      </c>
      <c r="V317">
        <v>1.42691150553021</v>
      </c>
      <c r="W317">
        <v>457.35</v>
      </c>
      <c r="X317">
        <v>471.85</v>
      </c>
      <c r="Y317">
        <v>450.65</v>
      </c>
      <c r="Z317">
        <v>478.5</v>
      </c>
      <c r="AA317">
        <v>353.4</v>
      </c>
      <c r="AB317">
        <v>478.5</v>
      </c>
      <c r="AC317">
        <v>7.4341314092052357E-3</v>
      </c>
      <c r="AD317">
        <v>2.4091155724362601E-2</v>
      </c>
      <c r="AE317">
        <v>2.2412071452346582E-2</v>
      </c>
      <c r="AF317">
        <v>3.8524145415084199E-2</v>
      </c>
      <c r="AG317">
        <v>0.30376344086021523</v>
      </c>
      <c r="AH317">
        <v>3.8524145415084199E-2</v>
      </c>
      <c r="AI317">
        <v>18.827997829625598</v>
      </c>
      <c r="AJ317">
        <v>69.206757253029707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-0.06</v>
      </c>
      <c r="AM317" t="s">
        <v>2949</v>
      </c>
      <c r="AN317">
        <v>19.82</v>
      </c>
      <c r="AO317" t="s">
        <v>2950</v>
      </c>
      <c r="AP317">
        <v>9.1582521578394999E-2</v>
      </c>
      <c r="AQ317">
        <f>(Table2[[#This Row],[Sharpe Ratio]]-AVERAGE(Table2[Sharpe Ratio]))/_xlfn.STDEV.P(Table2[Sharpe Ratio])</f>
        <v>0.40172204332958494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-0.53623919949689203</v>
      </c>
      <c r="AS317">
        <f>_xlfn.RANK.AVG(Table2[[#This Row],[1Y Return vs Nifty Z-Score]],Table2[1Y Return vs Nifty Z-Score])</f>
        <v>334</v>
      </c>
      <c r="AT317">
        <f>_xlfn.RANK.AVG(Table2[[#This Row],[6M Return vs Nifty Z-Score]],Table2[6M Return vs Nifty Z-Score])</f>
        <v>392</v>
      </c>
      <c r="AU317">
        <f>_xlfn.RANK.AVG(Table2[[#This Row],[Sharpe Ratio Z-Score]],Table2[Sharpe Ratio Z-Score])</f>
        <v>253</v>
      </c>
      <c r="AV317">
        <f>(Table2[[#This Row],[Rank 1Y]]+Table2[[#This Row],[Rank 6M]]+Table2[[#This Row],[Rank Sharpe]])/3</f>
        <v>326.33333333333331</v>
      </c>
    </row>
    <row r="318" spans="1:48" x14ac:dyDescent="0.3">
      <c r="A318" t="s">
        <v>755</v>
      </c>
      <c r="B318" t="s">
        <v>756</v>
      </c>
      <c r="C318" t="s">
        <v>2904</v>
      </c>
      <c r="D318" t="s">
        <v>268</v>
      </c>
      <c r="E318">
        <v>19095.00762312</v>
      </c>
      <c r="F318">
        <v>210.64</v>
      </c>
      <c r="G318">
        <v>43.078025389040299</v>
      </c>
      <c r="H318">
        <f>(Table2[[#This Row],[1Y Return vs Nifty]]-AVERAGE(Table2[1Y Return vs Nifty]))/_xlfn.STDEV.P(Table2[1Y Return vs Nifty])</f>
        <v>-3.3062288582894603E-2</v>
      </c>
      <c r="I318">
        <v>2.6668158498127399</v>
      </c>
      <c r="J318">
        <f>(Table2[[#This Row],[1M Return vs Nifty]]-AVERAGE(Table2[1M Return vs Nifty]))/_xlfn.STDEV.P(Table2[1M Return vs Nifty])</f>
        <v>-6.3593991024163576E-2</v>
      </c>
      <c r="K318">
        <v>28.2858635307261</v>
      </c>
      <c r="L318">
        <f>(Table2[[#This Row],[6M Return vs Nifty]]-AVERAGE(Table2[6M Return vs Nifty]))/_xlfn.STDEV.P(Table2[6M Return vs Nifty])</f>
        <v>0.40635986663385149</v>
      </c>
      <c r="M318">
        <v>3.0824236804982301</v>
      </c>
      <c r="N318">
        <f>(Table2[[#This Row],[1W Return vs Nifty]]-AVERAGE(Table2[1W Return vs Nifty]))/_xlfn.STDEV.P(Table2[1W Return vs Nifty])</f>
        <v>0.29321489971365533</v>
      </c>
      <c r="O318">
        <v>199.84</v>
      </c>
      <c r="P318">
        <v>198.14570086719601</v>
      </c>
      <c r="Q318">
        <v>179.006480614586</v>
      </c>
      <c r="R318">
        <v>44.6573490934543</v>
      </c>
      <c r="S318">
        <v>5.4043234587670019E-2</v>
      </c>
      <c r="T318">
        <v>6.3056120209128652E-2</v>
      </c>
      <c r="U318">
        <v>0.17671717401965603</v>
      </c>
      <c r="V318">
        <v>1.15400612259971</v>
      </c>
      <c r="W318">
        <v>208.41</v>
      </c>
      <c r="X318">
        <v>214.3</v>
      </c>
      <c r="Y318">
        <v>202</v>
      </c>
      <c r="Z318">
        <v>214.3</v>
      </c>
      <c r="AA318">
        <v>167.05</v>
      </c>
      <c r="AB318">
        <v>214.3</v>
      </c>
      <c r="AC318">
        <v>1.0700062377045239E-2</v>
      </c>
      <c r="AD318">
        <v>1.7375617166730084E-2</v>
      </c>
      <c r="AE318">
        <v>4.277227722772281E-2</v>
      </c>
      <c r="AF318">
        <v>1.7375617166730084E-2</v>
      </c>
      <c r="AG318">
        <v>0.26093983837174473</v>
      </c>
      <c r="AH318">
        <v>1.7375617166730084E-2</v>
      </c>
      <c r="AI318">
        <v>9.3809342954804507</v>
      </c>
      <c r="AJ318">
        <v>76.563285834031802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-0.11</v>
      </c>
      <c r="AM318" t="s">
        <v>2949</v>
      </c>
      <c r="AN318">
        <v>16.600000000000001</v>
      </c>
      <c r="AO318" t="s">
        <v>2950</v>
      </c>
      <c r="AP318">
        <v>1.0459894454243999E-2</v>
      </c>
      <c r="AQ318">
        <f>(Table2[[#This Row],[Sharpe Ratio]]-AVERAGE(Table2[Sharpe Ratio]))/_xlfn.STDEV.P(Table2[Sharpe Ratio])</f>
        <v>-0.50846779955178378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9.4450687188664895E-2</v>
      </c>
      <c r="AS318">
        <f>_xlfn.RANK.AVG(Table2[[#This Row],[1Y Return vs Nifty Z-Score]],Table2[1Y Return vs Nifty Z-Score])</f>
        <v>291</v>
      </c>
      <c r="AT318">
        <f>_xlfn.RANK.AVG(Table2[[#This Row],[6M Return vs Nifty Z-Score]],Table2[6M Return vs Nifty Z-Score])</f>
        <v>220</v>
      </c>
      <c r="AU318">
        <f>_xlfn.RANK.AVG(Table2[[#This Row],[Sharpe Ratio Z-Score]],Table2[Sharpe Ratio Z-Score])</f>
        <v>473</v>
      </c>
      <c r="AV318">
        <f>(Table2[[#This Row],[Rank 1Y]]+Table2[[#This Row],[Rank 6M]]+Table2[[#This Row],[Rank Sharpe]])/3</f>
        <v>328</v>
      </c>
    </row>
    <row r="319" spans="1:48" x14ac:dyDescent="0.3">
      <c r="A319" t="s">
        <v>1115</v>
      </c>
      <c r="B319" t="s">
        <v>1116</v>
      </c>
      <c r="C319" t="s">
        <v>2917</v>
      </c>
      <c r="D319" t="s">
        <v>485</v>
      </c>
      <c r="E319">
        <v>9837.5662441500008</v>
      </c>
      <c r="F319">
        <v>2130.5</v>
      </c>
      <c r="G319">
        <v>16.573610440089698</v>
      </c>
      <c r="H319">
        <f>(Table2[[#This Row],[1Y Return vs Nifty]]-AVERAGE(Table2[1Y Return vs Nifty]))/_xlfn.STDEV.P(Table2[1Y Return vs Nifty])</f>
        <v>-0.34990999769863151</v>
      </c>
      <c r="I319">
        <v>-6.5694162014653896</v>
      </c>
      <c r="J319">
        <f>(Table2[[#This Row],[1M Return vs Nifty]]-AVERAGE(Table2[1M Return vs Nifty]))/_xlfn.STDEV.P(Table2[1M Return vs Nifty])</f>
        <v>-0.86425809766640826</v>
      </c>
      <c r="K319">
        <v>-8.7097504922667799</v>
      </c>
      <c r="L319">
        <f>(Table2[[#This Row],[6M Return vs Nifty]]-AVERAGE(Table2[6M Return vs Nifty]))/_xlfn.STDEV.P(Table2[6M Return vs Nifty])</f>
        <v>-0.7243546706355386</v>
      </c>
      <c r="M319">
        <v>-0.72347263480151103</v>
      </c>
      <c r="N319">
        <f>(Table2[[#This Row],[1W Return vs Nifty]]-AVERAGE(Table2[1W Return vs Nifty]))/_xlfn.STDEV.P(Table2[1W Return vs Nifty])</f>
        <v>-0.42716343720852851</v>
      </c>
      <c r="O319">
        <v>2043.7</v>
      </c>
      <c r="P319">
        <v>2019.79570901485</v>
      </c>
      <c r="Q319">
        <v>1899.89667626349</v>
      </c>
      <c r="R319">
        <v>41.4157447145083</v>
      </c>
      <c r="S319">
        <v>4.2471987082252749E-2</v>
      </c>
      <c r="T319">
        <v>5.4809647575271736E-2</v>
      </c>
      <c r="U319">
        <v>0.12137677096737476</v>
      </c>
      <c r="V319">
        <v>1.28333049821723</v>
      </c>
      <c r="W319">
        <v>2052.35</v>
      </c>
      <c r="X319">
        <v>2220</v>
      </c>
      <c r="Y319">
        <v>2049</v>
      </c>
      <c r="Z319">
        <v>2220</v>
      </c>
      <c r="AA319">
        <v>1850</v>
      </c>
      <c r="AB319">
        <v>2220</v>
      </c>
      <c r="AC319">
        <v>3.8078300484810201E-2</v>
      </c>
      <c r="AD319">
        <v>4.200891809434415E-2</v>
      </c>
      <c r="AE319">
        <v>3.9775500244021433E-2</v>
      </c>
      <c r="AF319">
        <v>4.200891809434415E-2</v>
      </c>
      <c r="AG319">
        <v>0.15162162162162152</v>
      </c>
      <c r="AH319">
        <v>4.200891809434415E-2</v>
      </c>
      <c r="AI319">
        <v>8.6599389814597494</v>
      </c>
      <c r="AJ319">
        <v>55.3946864572126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0.12</v>
      </c>
      <c r="AM319" t="s">
        <v>2950</v>
      </c>
      <c r="AN319">
        <v>11.83</v>
      </c>
      <c r="AO319" t="s">
        <v>2950</v>
      </c>
      <c r="AP319">
        <v>0.21255454136673599</v>
      </c>
      <c r="AQ319">
        <f>(Table2[[#This Row],[Sharpe Ratio]]-AVERAGE(Table2[Sharpe Ratio]))/_xlfn.STDEV.P(Table2[Sharpe Ratio])</f>
        <v>1.7590191081260951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-0.60666709508301175</v>
      </c>
      <c r="AS319">
        <f>_xlfn.RANK.AVG(Table2[[#This Row],[1Y Return vs Nifty Z-Score]],Table2[1Y Return vs Nifty Z-Score])</f>
        <v>411</v>
      </c>
      <c r="AT319">
        <f>_xlfn.RANK.AVG(Table2[[#This Row],[6M Return vs Nifty Z-Score]],Table2[6M Return vs Nifty Z-Score])</f>
        <v>546</v>
      </c>
      <c r="AU319">
        <f>_xlfn.RANK.AVG(Table2[[#This Row],[Sharpe Ratio Z-Score]],Table2[Sharpe Ratio Z-Score])</f>
        <v>30</v>
      </c>
      <c r="AV319">
        <f>(Table2[[#This Row],[Rank 1Y]]+Table2[[#This Row],[Rank 6M]]+Table2[[#This Row],[Rank Sharpe]])/3</f>
        <v>329</v>
      </c>
    </row>
    <row r="320" spans="1:48" x14ac:dyDescent="0.3">
      <c r="A320" t="s">
        <v>1295</v>
      </c>
      <c r="B320" t="s">
        <v>1296</v>
      </c>
      <c r="C320" t="s">
        <v>2908</v>
      </c>
      <c r="D320" t="s">
        <v>1033</v>
      </c>
      <c r="E320">
        <v>7544.3184671199997</v>
      </c>
      <c r="F320">
        <v>417.25</v>
      </c>
      <c r="G320">
        <v>21.1606766017239</v>
      </c>
      <c r="H320">
        <f>(Table2[[#This Row],[1Y Return vs Nifty]]-AVERAGE(Table2[1Y Return vs Nifty]))/_xlfn.STDEV.P(Table2[1Y Return vs Nifty])</f>
        <v>-0.29507379747782048</v>
      </c>
      <c r="I320">
        <v>13.319969278620899</v>
      </c>
      <c r="J320">
        <f>(Table2[[#This Row],[1M Return vs Nifty]]-AVERAGE(Table2[1M Return vs Nifty]))/_xlfn.STDEV.P(Table2[1M Return vs Nifty])</f>
        <v>0.85989921763976407</v>
      </c>
      <c r="K320">
        <v>12.4973089620794</v>
      </c>
      <c r="L320">
        <f>(Table2[[#This Row],[6M Return vs Nifty]]-AVERAGE(Table2[6M Return vs Nifty]))/_xlfn.STDEV.P(Table2[6M Return vs Nifty])</f>
        <v>-7.6193231745447856E-2</v>
      </c>
      <c r="M320">
        <v>5.4816261067102499</v>
      </c>
      <c r="N320">
        <f>(Table2[[#This Row],[1W Return vs Nifty]]-AVERAGE(Table2[1W Return vs Nifty]))/_xlfn.STDEV.P(Table2[1W Return vs Nifty])</f>
        <v>0.74733485216384832</v>
      </c>
      <c r="O320">
        <v>369.58</v>
      </c>
      <c r="P320">
        <v>353.06636040163102</v>
      </c>
      <c r="Q320">
        <v>338.772922079642</v>
      </c>
      <c r="R320">
        <v>39.55189233446</v>
      </c>
      <c r="S320">
        <v>0.12898425239461009</v>
      </c>
      <c r="T320">
        <v>0.18178916712811954</v>
      </c>
      <c r="U320">
        <v>0.23165097564057624</v>
      </c>
      <c r="V320">
        <v>2.94352666278205</v>
      </c>
      <c r="W320">
        <v>401.3</v>
      </c>
      <c r="X320">
        <v>420</v>
      </c>
      <c r="Y320">
        <v>375.25</v>
      </c>
      <c r="Z320">
        <v>427</v>
      </c>
      <c r="AA320">
        <v>267.5</v>
      </c>
      <c r="AB320">
        <v>427</v>
      </c>
      <c r="AC320">
        <v>3.974582606528787E-2</v>
      </c>
      <c r="AD320">
        <v>6.5907729179148777E-3</v>
      </c>
      <c r="AE320">
        <v>0.11192538307794808</v>
      </c>
      <c r="AF320">
        <v>2.3367285799880122E-2</v>
      </c>
      <c r="AG320">
        <v>0.55981308411214958</v>
      </c>
      <c r="AH320">
        <v>2.3367285799880122E-2</v>
      </c>
      <c r="AI320">
        <v>2.33672857998801</v>
      </c>
      <c r="AJ320">
        <v>55.981308411214897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0.17</v>
      </c>
      <c r="AM320" t="s">
        <v>2950</v>
      </c>
      <c r="AN320">
        <v>32.01</v>
      </c>
      <c r="AO320" t="s">
        <v>2950</v>
      </c>
      <c r="AP320">
        <v>8.5432736538953002E-2</v>
      </c>
      <c r="AQ320">
        <f>(Table2[[#This Row],[Sharpe Ratio]]-AVERAGE(Table2[Sharpe Ratio]))/_xlfn.STDEV.P(Table2[Sharpe Ratio])</f>
        <v>0.33272191257398864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1.5686889531543327</v>
      </c>
      <c r="AS320">
        <f>_xlfn.RANK.AVG(Table2[[#This Row],[1Y Return vs Nifty Z-Score]],Table2[1Y Return vs Nifty Z-Score])</f>
        <v>389</v>
      </c>
      <c r="AT320">
        <f>_xlfn.RANK.AVG(Table2[[#This Row],[6M Return vs Nifty Z-Score]],Table2[6M Return vs Nifty Z-Score])</f>
        <v>334</v>
      </c>
      <c r="AU320">
        <f>_xlfn.RANK.AVG(Table2[[#This Row],[Sharpe Ratio Z-Score]],Table2[Sharpe Ratio Z-Score])</f>
        <v>267</v>
      </c>
      <c r="AV320">
        <f>(Table2[[#This Row],[Rank 1Y]]+Table2[[#This Row],[Rank 6M]]+Table2[[#This Row],[Rank Sharpe]])/3</f>
        <v>330</v>
      </c>
    </row>
    <row r="321" spans="1:48" hidden="1" x14ac:dyDescent="0.3">
      <c r="A321" t="s">
        <v>1191</v>
      </c>
      <c r="B321" t="s">
        <v>1192</v>
      </c>
      <c r="C321" t="s">
        <v>2918</v>
      </c>
      <c r="D321" t="s">
        <v>101</v>
      </c>
      <c r="E321">
        <v>8750.5060280500002</v>
      </c>
      <c r="F321">
        <v>215.78</v>
      </c>
      <c r="G321">
        <v>24.9585406833917</v>
      </c>
      <c r="H321">
        <f>(Table2[[#This Row],[1Y Return vs Nifty]]-AVERAGE(Table2[1Y Return vs Nifty]))/_xlfn.STDEV.P(Table2[1Y Return vs Nifty])</f>
        <v>-0.24967213378793662</v>
      </c>
      <c r="I321">
        <v>-10.853029906072599</v>
      </c>
      <c r="J321">
        <f>(Table2[[#This Row],[1M Return vs Nifty]]-AVERAGE(Table2[1M Return vs Nifty]))/_xlfn.STDEV.P(Table2[1M Return vs Nifty])</f>
        <v>-1.2355930447485568</v>
      </c>
      <c r="K321">
        <v>14.3055493751071</v>
      </c>
      <c r="L321">
        <f>(Table2[[#This Row],[6M Return vs Nifty]]-AVERAGE(Table2[6M Return vs Nifty]))/_xlfn.STDEV.P(Table2[6M Return vs Nifty])</f>
        <v>-2.0927120454047203E-2</v>
      </c>
      <c r="M321">
        <v>-1.3083327566542799</v>
      </c>
      <c r="N321">
        <f>(Table2[[#This Row],[1W Return vs Nifty]]-AVERAGE(Table2[1W Return vs Nifty]))/_xlfn.STDEV.P(Table2[1W Return vs Nifty])</f>
        <v>-0.53786549711980103</v>
      </c>
      <c r="O321">
        <v>218.4</v>
      </c>
      <c r="P321">
        <v>218.76026451313399</v>
      </c>
      <c r="Q321">
        <v>193.937881693495</v>
      </c>
      <c r="R321">
        <v>40.327020865754498</v>
      </c>
      <c r="S321">
        <v>-1.1996336996337065E-2</v>
      </c>
      <c r="T321">
        <v>-1.3623427087029572E-2</v>
      </c>
      <c r="U321">
        <v>0.11262430070791907</v>
      </c>
      <c r="V321">
        <v>0.68933655611726397</v>
      </c>
      <c r="W321">
        <v>214.5</v>
      </c>
      <c r="X321">
        <v>217.51</v>
      </c>
      <c r="Y321">
        <v>214.4</v>
      </c>
      <c r="Z321">
        <v>225.8</v>
      </c>
      <c r="AA321">
        <v>189.55</v>
      </c>
      <c r="AB321">
        <v>225.99</v>
      </c>
      <c r="AC321">
        <v>5.9673659673660229E-3</v>
      </c>
      <c r="AD321">
        <v>8.0174251552507236E-3</v>
      </c>
      <c r="AE321">
        <v>6.4365671641790634E-3</v>
      </c>
      <c r="AF321">
        <v>4.6436185003244201E-2</v>
      </c>
      <c r="AG321">
        <v>0.13838037457135322</v>
      </c>
      <c r="AH321">
        <v>4.7316711465381411E-2</v>
      </c>
      <c r="AI321">
        <v>18.639354898507701</v>
      </c>
      <c r="AJ321">
        <v>56.192544335866799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-0.11</v>
      </c>
      <c r="AM321" t="s">
        <v>2949</v>
      </c>
      <c r="AN321">
        <v>6.01</v>
      </c>
      <c r="AO321" t="s">
        <v>2950</v>
      </c>
      <c r="AP321">
        <v>6.3609684765881996E-2</v>
      </c>
      <c r="AQ321">
        <f>(Table2[[#This Row],[Sharpe Ratio]]-AVERAGE(Table2[Sharpe Ratio]))/_xlfn.STDEV.P(Table2[Sharpe Ratio])</f>
        <v>8.7868894757828331E-2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362</v>
      </c>
      <c r="AT321">
        <f>_xlfn.RANK.AVG(Table2[[#This Row],[6M Return vs Nifty Z-Score]],Table2[6M Return vs Nifty Z-Score])</f>
        <v>311</v>
      </c>
      <c r="AU321">
        <f>_xlfn.RANK.AVG(Table2[[#This Row],[Sharpe Ratio Z-Score]],Table2[Sharpe Ratio Z-Score])</f>
        <v>318</v>
      </c>
      <c r="AV321">
        <f>(Table2[[#This Row],[Rank 1Y]]+Table2[[#This Row],[Rank 6M]]+Table2[[#This Row],[Rank Sharpe]])/3</f>
        <v>330.33333333333331</v>
      </c>
    </row>
    <row r="322" spans="1:48" hidden="1" x14ac:dyDescent="0.3">
      <c r="A322" t="s">
        <v>87</v>
      </c>
      <c r="B322" t="s">
        <v>88</v>
      </c>
      <c r="C322" t="s">
        <v>2912</v>
      </c>
      <c r="D322" t="s">
        <v>89</v>
      </c>
      <c r="E322">
        <v>305187.61737386999</v>
      </c>
      <c r="F322">
        <v>1780.45</v>
      </c>
      <c r="G322">
        <v>57.607457095355599</v>
      </c>
      <c r="H322">
        <f>(Table2[[#This Row],[1Y Return vs Nifty]]-AVERAGE(Table2[1Y Return vs Nifty]))/_xlfn.STDEV.P(Table2[1Y Return vs Nifty])</f>
        <v>0.14063017585242499</v>
      </c>
      <c r="I322">
        <v>-5.2578408235924501</v>
      </c>
      <c r="J322">
        <f>(Table2[[#This Row],[1M Return vs Nifty]]-AVERAGE(Table2[1M Return vs Nifty]))/_xlfn.STDEV.P(Table2[1M Return vs Nifty])</f>
        <v>-0.75056115692385927</v>
      </c>
      <c r="K322">
        <v>6.6024209665992304</v>
      </c>
      <c r="L322">
        <f>(Table2[[#This Row],[6M Return vs Nifty]]-AVERAGE(Table2[6M Return vs Nifty]))/_xlfn.STDEV.P(Table2[6M Return vs Nifty])</f>
        <v>-0.25636149568942929</v>
      </c>
      <c r="M322">
        <v>7.0641034766802405E-2</v>
      </c>
      <c r="N322">
        <f>(Table2[[#This Row],[1W Return vs Nifty]]-AVERAGE(Table2[1W Return vs Nifty]))/_xlfn.STDEV.P(Table2[1W Return vs Nifty])</f>
        <v>-0.27685396022380399</v>
      </c>
      <c r="O322">
        <v>1827.77</v>
      </c>
      <c r="P322">
        <v>1828.2892773323499</v>
      </c>
      <c r="Q322">
        <v>1618.6868606989999</v>
      </c>
      <c r="R322">
        <v>79.225516083158794</v>
      </c>
      <c r="S322">
        <v>-2.588947187009305E-2</v>
      </c>
      <c r="T322">
        <v>-2.6166142265053316E-2</v>
      </c>
      <c r="U322">
        <v>9.9934794819515504E-2</v>
      </c>
      <c r="V322">
        <v>0.59683911600589101</v>
      </c>
      <c r="W322">
        <v>1775.25</v>
      </c>
      <c r="X322">
        <v>1814.3</v>
      </c>
      <c r="Y322">
        <v>1775</v>
      </c>
      <c r="Z322">
        <v>1840.3</v>
      </c>
      <c r="AA322">
        <v>1545.15</v>
      </c>
      <c r="AB322">
        <v>2174.1</v>
      </c>
      <c r="AC322">
        <v>2.9291649063512004E-3</v>
      </c>
      <c r="AD322">
        <v>1.9012047516077324E-2</v>
      </c>
      <c r="AE322">
        <v>3.0704225352113923E-3</v>
      </c>
      <c r="AF322">
        <v>3.361509730686052E-2</v>
      </c>
      <c r="AG322">
        <v>0.15228294987541657</v>
      </c>
      <c r="AH322">
        <v>0.22109579039006988</v>
      </c>
      <c r="AI322">
        <v>22.109579039006899</v>
      </c>
      <c r="AJ322">
        <v>118.31279504628699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-0.08</v>
      </c>
      <c r="AM322" t="s">
        <v>2949</v>
      </c>
      <c r="AN322">
        <v>8.17</v>
      </c>
      <c r="AO322" t="s">
        <v>2950</v>
      </c>
      <c r="AP322">
        <v>4.8563411486017997E-2</v>
      </c>
      <c r="AQ322">
        <f>(Table2[[#This Row],[Sharpe Ratio]]-AVERAGE(Table2[Sharpe Ratio]))/_xlfn.STDEV.P(Table2[Sharpe Ratio])</f>
        <v>-8.0949172383791942E-2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240</v>
      </c>
      <c r="AT322">
        <f>_xlfn.RANK.AVG(Table2[[#This Row],[6M Return vs Nifty Z-Score]],Table2[6M Return vs Nifty Z-Score])</f>
        <v>387</v>
      </c>
      <c r="AU322">
        <f>_xlfn.RANK.AVG(Table2[[#This Row],[Sharpe Ratio Z-Score]],Table2[Sharpe Ratio Z-Score])</f>
        <v>371</v>
      </c>
      <c r="AV322">
        <f>(Table2[[#This Row],[Rank 1Y]]+Table2[[#This Row],[Rank 6M]]+Table2[[#This Row],[Rank Sharpe]])/3</f>
        <v>332.66666666666669</v>
      </c>
    </row>
    <row r="323" spans="1:48" x14ac:dyDescent="0.3">
      <c r="A323" t="s">
        <v>367</v>
      </c>
      <c r="B323" t="s">
        <v>368</v>
      </c>
      <c r="C323" t="s">
        <v>2914</v>
      </c>
      <c r="D323" t="s">
        <v>191</v>
      </c>
      <c r="E323">
        <v>61868.415705319901</v>
      </c>
      <c r="F323">
        <v>235.65</v>
      </c>
      <c r="G323">
        <v>19.1477121251657</v>
      </c>
      <c r="H323">
        <f>(Table2[[#This Row],[1Y Return vs Nifty]]-AVERAGE(Table2[1Y Return vs Nifty]))/_xlfn.STDEV.P(Table2[1Y Return vs Nifty])</f>
        <v>-0.31913783300387444</v>
      </c>
      <c r="I323">
        <v>7.9412726429218798</v>
      </c>
      <c r="J323">
        <f>(Table2[[#This Row],[1M Return vs Nifty]]-AVERAGE(Table2[1M Return vs Nifty]))/_xlfn.STDEV.P(Table2[1M Return vs Nifty])</f>
        <v>0.39363447755826564</v>
      </c>
      <c r="K323">
        <v>28.582554181064499</v>
      </c>
      <c r="L323">
        <f>(Table2[[#This Row],[6M Return vs Nifty]]-AVERAGE(Table2[6M Return vs Nifty]))/_xlfn.STDEV.P(Table2[6M Return vs Nifty])</f>
        <v>0.41542776401220122</v>
      </c>
      <c r="M323">
        <v>0.119648589506285</v>
      </c>
      <c r="N323">
        <f>(Table2[[#This Row],[1W Return vs Nifty]]-AVERAGE(Table2[1W Return vs Nifty]))/_xlfn.STDEV.P(Table2[1W Return vs Nifty])</f>
        <v>-0.26757783238029731</v>
      </c>
      <c r="O323">
        <v>228.23</v>
      </c>
      <c r="P323">
        <v>211.733053321131</v>
      </c>
      <c r="Q323">
        <v>185.59575570754399</v>
      </c>
      <c r="R323">
        <v>66.187761555509994</v>
      </c>
      <c r="S323">
        <v>3.2511063400955331E-2</v>
      </c>
      <c r="T323">
        <v>0.11295802097840002</v>
      </c>
      <c r="U323">
        <v>0.26969498360366573</v>
      </c>
      <c r="V323">
        <v>0.62772457509830404</v>
      </c>
      <c r="W323">
        <v>234.55</v>
      </c>
      <c r="X323">
        <v>238.16</v>
      </c>
      <c r="Y323">
        <v>231.55</v>
      </c>
      <c r="Z323">
        <v>242.65</v>
      </c>
      <c r="AA323">
        <v>192</v>
      </c>
      <c r="AB323">
        <v>242.69</v>
      </c>
      <c r="AC323">
        <v>4.6898315924108758E-3</v>
      </c>
      <c r="AD323">
        <v>1.0651389772968312E-2</v>
      </c>
      <c r="AE323">
        <v>1.7706758799395317E-2</v>
      </c>
      <c r="AF323">
        <v>2.9705071079991541E-2</v>
      </c>
      <c r="AG323">
        <v>0.22734374999999996</v>
      </c>
      <c r="AH323">
        <v>2.9874814343305633E-2</v>
      </c>
      <c r="AI323">
        <v>2.9874814343305598</v>
      </c>
      <c r="AJ323">
        <v>49.571564582672103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0.15</v>
      </c>
      <c r="AM323" t="s">
        <v>2950</v>
      </c>
      <c r="AN323">
        <v>13.43</v>
      </c>
      <c r="AO323" t="s">
        <v>2950</v>
      </c>
      <c r="AP323">
        <v>4.4074506826361E-2</v>
      </c>
      <c r="AQ323">
        <f>(Table2[[#This Row],[Sharpe Ratio]]-AVERAGE(Table2[Sharpe Ratio]))/_xlfn.STDEV.P(Table2[Sharpe Ratio])</f>
        <v>-0.13131434880528234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9.1032227381012742E-2</v>
      </c>
      <c r="AS323">
        <f>_xlfn.RANK.AVG(Table2[[#This Row],[1Y Return vs Nifty Z-Score]],Table2[1Y Return vs Nifty Z-Score])</f>
        <v>398</v>
      </c>
      <c r="AT323">
        <f>_xlfn.RANK.AVG(Table2[[#This Row],[6M Return vs Nifty Z-Score]],Table2[6M Return vs Nifty Z-Score])</f>
        <v>217</v>
      </c>
      <c r="AU323">
        <f>_xlfn.RANK.AVG(Table2[[#This Row],[Sharpe Ratio Z-Score]],Table2[Sharpe Ratio Z-Score])</f>
        <v>386</v>
      </c>
      <c r="AV323">
        <f>(Table2[[#This Row],[Rank 1Y]]+Table2[[#This Row],[Rank 6M]]+Table2[[#This Row],[Rank Sharpe]])/3</f>
        <v>333.66666666666669</v>
      </c>
    </row>
    <row r="324" spans="1:48" x14ac:dyDescent="0.3">
      <c r="A324" t="s">
        <v>791</v>
      </c>
      <c r="B324" t="s">
        <v>792</v>
      </c>
      <c r="C324" t="s">
        <v>2914</v>
      </c>
      <c r="D324" t="s">
        <v>129</v>
      </c>
      <c r="E324">
        <v>17823.662337534999</v>
      </c>
      <c r="F324">
        <v>658.95</v>
      </c>
      <c r="G324">
        <v>64.860594864329599</v>
      </c>
      <c r="H324">
        <f>(Table2[[#This Row],[1Y Return vs Nifty]]-AVERAGE(Table2[1Y Return vs Nifty]))/_xlfn.STDEV.P(Table2[1Y Return vs Nifty])</f>
        <v>0.22733799756539702</v>
      </c>
      <c r="I324">
        <v>1.59706271345378</v>
      </c>
      <c r="J324">
        <f>(Table2[[#This Row],[1M Return vs Nifty]]-AVERAGE(Table2[1M Return vs Nifty]))/_xlfn.STDEV.P(Table2[1M Return vs Nifty])</f>
        <v>-0.15632801226738904</v>
      </c>
      <c r="K324">
        <v>4.6540567060960898</v>
      </c>
      <c r="L324">
        <f>(Table2[[#This Row],[6M Return vs Nifty]]-AVERAGE(Table2[6M Return vs Nifty]))/_xlfn.STDEV.P(Table2[6M Return vs Nifty])</f>
        <v>-0.31591027873916666</v>
      </c>
      <c r="M324">
        <v>5.00590845752959</v>
      </c>
      <c r="N324">
        <f>(Table2[[#This Row],[1W Return vs Nifty]]-AVERAGE(Table2[1W Return vs Nifty]))/_xlfn.STDEV.P(Table2[1W Return vs Nifty])</f>
        <v>0.65729123022290092</v>
      </c>
      <c r="O324">
        <v>639.25</v>
      </c>
      <c r="P324">
        <v>626.45273283343795</v>
      </c>
      <c r="Q324">
        <v>565.92434234733901</v>
      </c>
      <c r="R324">
        <v>60.991380160072701</v>
      </c>
      <c r="S324">
        <v>3.0817364098552957E-2</v>
      </c>
      <c r="T324">
        <v>5.1875050523887634E-2</v>
      </c>
      <c r="U324">
        <v>0.16437825817283191</v>
      </c>
      <c r="V324">
        <v>1.0023080212892099</v>
      </c>
      <c r="W324">
        <v>657.5</v>
      </c>
      <c r="X324">
        <v>678</v>
      </c>
      <c r="Y324">
        <v>651.54999999999995</v>
      </c>
      <c r="Z324">
        <v>689</v>
      </c>
      <c r="AA324">
        <v>524.20000000000005</v>
      </c>
      <c r="AB324">
        <v>689</v>
      </c>
      <c r="AC324">
        <v>2.2053231939163087E-3</v>
      </c>
      <c r="AD324">
        <v>2.8909628955155808E-2</v>
      </c>
      <c r="AE324">
        <v>1.1357532038984042E-2</v>
      </c>
      <c r="AF324">
        <v>4.5602853023749779E-2</v>
      </c>
      <c r="AG324">
        <v>0.25705837466615789</v>
      </c>
      <c r="AH324">
        <v>4.5602853023749779E-2</v>
      </c>
      <c r="AI324">
        <v>11.966006525533</v>
      </c>
      <c r="AJ324">
        <v>97.734433608402099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-0.09</v>
      </c>
      <c r="AM324" t="s">
        <v>2949</v>
      </c>
      <c r="AN324">
        <v>19.309999999999999</v>
      </c>
      <c r="AO324" t="s">
        <v>2950</v>
      </c>
      <c r="AP324">
        <v>4.2520534654374997E-2</v>
      </c>
      <c r="AQ324">
        <f>(Table2[[#This Row],[Sharpe Ratio]]-AVERAGE(Table2[Sharpe Ratio]))/_xlfn.STDEV.P(Table2[Sharpe Ratio])</f>
        <v>-0.14874980099912377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0.2636411357826185</v>
      </c>
      <c r="AS324">
        <f>_xlfn.RANK.AVG(Table2[[#This Row],[1Y Return vs Nifty Z-Score]],Table2[1Y Return vs Nifty Z-Score])</f>
        <v>216</v>
      </c>
      <c r="AT324">
        <f>_xlfn.RANK.AVG(Table2[[#This Row],[6M Return vs Nifty Z-Score]],Table2[6M Return vs Nifty Z-Score])</f>
        <v>402</v>
      </c>
      <c r="AU324">
        <f>_xlfn.RANK.AVG(Table2[[#This Row],[Sharpe Ratio Z-Score]],Table2[Sharpe Ratio Z-Score])</f>
        <v>391</v>
      </c>
      <c r="AV324">
        <f>(Table2[[#This Row],[Rank 1Y]]+Table2[[#This Row],[Rank 6M]]+Table2[[#This Row],[Rank Sharpe]])/3</f>
        <v>336.33333333333331</v>
      </c>
    </row>
    <row r="325" spans="1:48" x14ac:dyDescent="0.3">
      <c r="A325" t="s">
        <v>1686</v>
      </c>
      <c r="B325" t="s">
        <v>1687</v>
      </c>
      <c r="C325" t="s">
        <v>2910</v>
      </c>
      <c r="D325" t="s">
        <v>255</v>
      </c>
      <c r="E325">
        <v>4152.4002873899999</v>
      </c>
      <c r="F325">
        <v>205.92</v>
      </c>
      <c r="G325">
        <v>21.881157760275201</v>
      </c>
      <c r="H325">
        <f>(Table2[[#This Row],[1Y Return vs Nifty]]-AVERAGE(Table2[1Y Return vs Nifty]))/_xlfn.STDEV.P(Table2[1Y Return vs Nifty])</f>
        <v>-0.28646078696663879</v>
      </c>
      <c r="I325">
        <v>12.0006610666881</v>
      </c>
      <c r="J325">
        <f>(Table2[[#This Row],[1M Return vs Nifty]]-AVERAGE(Table2[1M Return vs Nifty]))/_xlfn.STDEV.P(Table2[1M Return vs Nifty])</f>
        <v>0.7455319383175889</v>
      </c>
      <c r="K325">
        <v>30.715883057846401</v>
      </c>
      <c r="L325">
        <f>(Table2[[#This Row],[6M Return vs Nifty]]-AVERAGE(Table2[6M Return vs Nifty]))/_xlfn.STDEV.P(Table2[6M Return vs Nifty])</f>
        <v>0.48062970855229442</v>
      </c>
      <c r="M325">
        <v>9.2578056233961004</v>
      </c>
      <c r="N325">
        <f>(Table2[[#This Row],[1W Return vs Nifty]]-AVERAGE(Table2[1W Return vs Nifty]))/_xlfn.STDEV.P(Table2[1W Return vs Nifty])</f>
        <v>1.462088406855873</v>
      </c>
      <c r="O325">
        <v>180.11</v>
      </c>
      <c r="P325">
        <v>172.96628501171901</v>
      </c>
      <c r="Q325">
        <v>157.391858457442</v>
      </c>
      <c r="R325">
        <v>37.414187441548897</v>
      </c>
      <c r="S325">
        <v>0.14330131586252826</v>
      </c>
      <c r="T325">
        <v>0.19052103122899511</v>
      </c>
      <c r="U325">
        <v>0.30832688563544575</v>
      </c>
      <c r="V325">
        <v>2.0323073412667498</v>
      </c>
      <c r="W325">
        <v>192.56</v>
      </c>
      <c r="X325">
        <v>209.95</v>
      </c>
      <c r="Y325">
        <v>186.85</v>
      </c>
      <c r="Z325">
        <v>209.95</v>
      </c>
      <c r="AA325">
        <v>148.80000000000001</v>
      </c>
      <c r="AB325">
        <v>209.95</v>
      </c>
      <c r="AC325">
        <v>6.9380972164519994E-2</v>
      </c>
      <c r="AD325">
        <v>1.9570707070707183E-2</v>
      </c>
      <c r="AE325">
        <v>0.10206047631790205</v>
      </c>
      <c r="AF325">
        <v>1.9570707070707183E-2</v>
      </c>
      <c r="AG325">
        <v>0.38387096774193519</v>
      </c>
      <c r="AH325">
        <v>1.9570707070707183E-2</v>
      </c>
      <c r="AI325">
        <v>1.9570707070707101</v>
      </c>
      <c r="AJ325">
        <v>63.363744545815102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-0.04</v>
      </c>
      <c r="AM325" t="s">
        <v>2949</v>
      </c>
      <c r="AN325">
        <v>28.78</v>
      </c>
      <c r="AO325" t="s">
        <v>2950</v>
      </c>
      <c r="AP325">
        <v>2.6667599083506001E-2</v>
      </c>
      <c r="AQ325">
        <f>(Table2[[#This Row],[Sharpe Ratio]]-AVERAGE(Table2[Sharpe Ratio]))/_xlfn.STDEV.P(Table2[Sharpe Ratio])</f>
        <v>-0.32661855905074766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2.0751707077083701</v>
      </c>
      <c r="AS325">
        <f>_xlfn.RANK.AVG(Table2[[#This Row],[1Y Return vs Nifty Z-Score]],Table2[1Y Return vs Nifty Z-Score])</f>
        <v>383</v>
      </c>
      <c r="AT325">
        <f>_xlfn.RANK.AVG(Table2[[#This Row],[6M Return vs Nifty Z-Score]],Table2[6M Return vs Nifty Z-Score])</f>
        <v>198</v>
      </c>
      <c r="AU325">
        <f>_xlfn.RANK.AVG(Table2[[#This Row],[Sharpe Ratio Z-Score]],Table2[Sharpe Ratio Z-Score])</f>
        <v>428</v>
      </c>
      <c r="AV325">
        <f>(Table2[[#This Row],[Rank 1Y]]+Table2[[#This Row],[Rank 6M]]+Table2[[#This Row],[Rank Sharpe]])/3</f>
        <v>336.33333333333331</v>
      </c>
    </row>
    <row r="326" spans="1:48" x14ac:dyDescent="0.3">
      <c r="A326" t="s">
        <v>631</v>
      </c>
      <c r="B326" t="s">
        <v>632</v>
      </c>
      <c r="C326" t="s">
        <v>2913</v>
      </c>
      <c r="D326" t="s">
        <v>65</v>
      </c>
      <c r="E326">
        <v>25881.398137759999</v>
      </c>
      <c r="F326">
        <v>1754.8</v>
      </c>
      <c r="G326">
        <v>24.1490770539084</v>
      </c>
      <c r="H326">
        <f>(Table2[[#This Row],[1Y Return vs Nifty]]-AVERAGE(Table2[1Y Return vs Nifty]))/_xlfn.STDEV.P(Table2[1Y Return vs Nifty])</f>
        <v>-0.25934888753286123</v>
      </c>
      <c r="I326">
        <v>-6.3853366968182597</v>
      </c>
      <c r="J326">
        <f>(Table2[[#This Row],[1M Return vs Nifty]]-AVERAGE(Table2[1M Return vs Nifty]))/_xlfn.STDEV.P(Table2[1M Return vs Nifty])</f>
        <v>-0.84830074067048422</v>
      </c>
      <c r="K326">
        <v>7.4422791193099496</v>
      </c>
      <c r="L326">
        <f>(Table2[[#This Row],[6M Return vs Nifty]]-AVERAGE(Table2[6M Return vs Nifty]))/_xlfn.STDEV.P(Table2[6M Return vs Nifty])</f>
        <v>-0.23069251174111527</v>
      </c>
      <c r="M326">
        <v>-5.0570648414375103</v>
      </c>
      <c r="N326">
        <f>(Table2[[#This Row],[1W Return vs Nifty]]-AVERAGE(Table2[1W Return vs Nifty]))/_xlfn.STDEV.P(Table2[1W Return vs Nifty])</f>
        <v>-1.247423814288589</v>
      </c>
      <c r="O326">
        <v>1807.27</v>
      </c>
      <c r="P326">
        <v>1780.6309876354001</v>
      </c>
      <c r="Q326">
        <v>1601.9678304892</v>
      </c>
      <c r="R326">
        <v>23.094124258569199</v>
      </c>
      <c r="S326">
        <v>-2.9032739989044209E-2</v>
      </c>
      <c r="T326">
        <v>-1.4506648381820253E-2</v>
      </c>
      <c r="U326">
        <v>9.5402770643733259E-2</v>
      </c>
      <c r="V326">
        <v>1.0210823658113599</v>
      </c>
      <c r="W326">
        <v>1744.45</v>
      </c>
      <c r="X326">
        <v>1823</v>
      </c>
      <c r="Y326">
        <v>1744.45</v>
      </c>
      <c r="Z326">
        <v>1878.95</v>
      </c>
      <c r="AA326">
        <v>1667.05</v>
      </c>
      <c r="AB326">
        <v>1926.85</v>
      </c>
      <c r="AC326">
        <v>5.9331021238784309E-3</v>
      </c>
      <c r="AD326">
        <v>3.8864827900615406E-2</v>
      </c>
      <c r="AE326">
        <v>5.9331021238784309E-3</v>
      </c>
      <c r="AF326">
        <v>7.0748803282425499E-2</v>
      </c>
      <c r="AG326">
        <v>5.2637893284544601E-2</v>
      </c>
      <c r="AH326">
        <v>9.8045361294734512E-2</v>
      </c>
      <c r="AI326">
        <v>10.553909277410501</v>
      </c>
      <c r="AJ326">
        <v>55.2542522837362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0.02</v>
      </c>
      <c r="AM326" t="s">
        <v>2950</v>
      </c>
      <c r="AN326">
        <v>0.49</v>
      </c>
      <c r="AO326" t="s">
        <v>2950</v>
      </c>
      <c r="AP326">
        <v>8.6865483181336994E-2</v>
      </c>
      <c r="AQ326">
        <f>(Table2[[#This Row],[Sharpe Ratio]]-AVERAGE(Table2[Sharpe Ratio]))/_xlfn.STDEV.P(Table2[Sharpe Ratio])</f>
        <v>0.34879722334177887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-2.2369687308912707</v>
      </c>
      <c r="AS326">
        <f>_xlfn.RANK.AVG(Table2[[#This Row],[1Y Return vs Nifty Z-Score]],Table2[1Y Return vs Nifty Z-Score])</f>
        <v>367</v>
      </c>
      <c r="AT326">
        <f>_xlfn.RANK.AVG(Table2[[#This Row],[6M Return vs Nifty Z-Score]],Table2[6M Return vs Nifty Z-Score])</f>
        <v>381</v>
      </c>
      <c r="AU326">
        <f>_xlfn.RANK.AVG(Table2[[#This Row],[Sharpe Ratio Z-Score]],Table2[Sharpe Ratio Z-Score])</f>
        <v>265</v>
      </c>
      <c r="AV326">
        <f>(Table2[[#This Row],[Rank 1Y]]+Table2[[#This Row],[Rank 6M]]+Table2[[#This Row],[Rank Sharpe]])/3</f>
        <v>337.66666666666669</v>
      </c>
    </row>
    <row r="327" spans="1:48" x14ac:dyDescent="0.3">
      <c r="A327" t="s">
        <v>934</v>
      </c>
      <c r="B327" t="s">
        <v>935</v>
      </c>
      <c r="C327" t="s">
        <v>2908</v>
      </c>
      <c r="D327" t="s">
        <v>124</v>
      </c>
      <c r="E327">
        <v>13928.7606734</v>
      </c>
      <c r="F327">
        <v>728.9</v>
      </c>
      <c r="G327">
        <v>53.173190016076497</v>
      </c>
      <c r="H327">
        <f>(Table2[[#This Row],[1Y Return vs Nifty]]-AVERAGE(Table2[1Y Return vs Nifty]))/_xlfn.STDEV.P(Table2[1Y Return vs Nifty])</f>
        <v>8.7620616185365013E-2</v>
      </c>
      <c r="I327">
        <v>28.576081529013901</v>
      </c>
      <c r="J327">
        <f>(Table2[[#This Row],[1M Return vs Nifty]]-AVERAGE(Table2[1M Return vs Nifty]))/_xlfn.STDEV.P(Table2[1M Return vs Nifty])</f>
        <v>2.182410542385484</v>
      </c>
      <c r="K327">
        <v>24.227131411373598</v>
      </c>
      <c r="L327">
        <f>(Table2[[#This Row],[6M Return vs Nifty]]-AVERAGE(Table2[6M Return vs Nifty]))/_xlfn.STDEV.P(Table2[6M Return vs Nifty])</f>
        <v>0.28231090754962507</v>
      </c>
      <c r="M327">
        <v>0.15495079448337501</v>
      </c>
      <c r="N327">
        <f>(Table2[[#This Row],[1W Return vs Nifty]]-AVERAGE(Table2[1W Return vs Nifty]))/_xlfn.STDEV.P(Table2[1W Return vs Nifty])</f>
        <v>-0.26089584695445966</v>
      </c>
      <c r="O327">
        <v>660.77</v>
      </c>
      <c r="P327">
        <v>600.86694427847306</v>
      </c>
      <c r="Q327">
        <v>532.81315636851298</v>
      </c>
      <c r="R327">
        <v>70.206214565564395</v>
      </c>
      <c r="S327">
        <v>0.10310698124914874</v>
      </c>
      <c r="T327">
        <v>0.21308054460421388</v>
      </c>
      <c r="U327">
        <v>0.36802177515276324</v>
      </c>
      <c r="V327">
        <v>1.77724717177425</v>
      </c>
      <c r="W327">
        <v>722.5</v>
      </c>
      <c r="X327">
        <v>747</v>
      </c>
      <c r="Y327">
        <v>713.2</v>
      </c>
      <c r="Z327">
        <v>747</v>
      </c>
      <c r="AA327">
        <v>540.54999999999995</v>
      </c>
      <c r="AB327">
        <v>747</v>
      </c>
      <c r="AC327">
        <v>8.8581314878892758E-3</v>
      </c>
      <c r="AD327">
        <v>2.4831938537522413E-2</v>
      </c>
      <c r="AE327">
        <v>2.2013460459898937E-2</v>
      </c>
      <c r="AF327">
        <v>2.4831938537522413E-2</v>
      </c>
      <c r="AG327">
        <v>0.34844140227546028</v>
      </c>
      <c r="AH327">
        <v>2.4831938537522413E-2</v>
      </c>
      <c r="AI327">
        <v>2.48319385375224</v>
      </c>
      <c r="AJ327">
        <v>80.733944954128404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0.41</v>
      </c>
      <c r="AM327" t="s">
        <v>2950</v>
      </c>
      <c r="AN327">
        <v>25.99</v>
      </c>
      <c r="AO327" t="s">
        <v>2950</v>
      </c>
      <c r="AP327">
        <v>0</v>
      </c>
      <c r="AQ327">
        <f>(Table2[[#This Row],[Sharpe Ratio]]-AVERAGE(Table2[Sharpe Ratio]))/_xlfn.STDEV.P(Table2[Sharpe Ratio])</f>
        <v>-0.62582703737939727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1.6656191817866173</v>
      </c>
      <c r="AS327">
        <f>_xlfn.RANK.AVG(Table2[[#This Row],[1Y Return vs Nifty Z-Score]],Table2[1Y Return vs Nifty Z-Score])</f>
        <v>256</v>
      </c>
      <c r="AT327">
        <f>_xlfn.RANK.AVG(Table2[[#This Row],[6M Return vs Nifty Z-Score]],Table2[6M Return vs Nifty Z-Score])</f>
        <v>239</v>
      </c>
      <c r="AU327">
        <f>_xlfn.RANK.AVG(Table2[[#This Row],[Sharpe Ratio Z-Score]],Table2[Sharpe Ratio Z-Score])</f>
        <v>520</v>
      </c>
      <c r="AV327">
        <f>(Table2[[#This Row],[Rank 1Y]]+Table2[[#This Row],[Rank 6M]]+Table2[[#This Row],[Rank Sharpe]])/3</f>
        <v>338.33333333333331</v>
      </c>
    </row>
    <row r="328" spans="1:48" x14ac:dyDescent="0.3">
      <c r="A328" t="s">
        <v>683</v>
      </c>
      <c r="B328" t="s">
        <v>684</v>
      </c>
      <c r="C328" t="s">
        <v>2908</v>
      </c>
      <c r="D328" t="s">
        <v>280</v>
      </c>
      <c r="E328">
        <v>21992.828079374998</v>
      </c>
      <c r="F328">
        <v>1782.1</v>
      </c>
      <c r="G328">
        <v>20.718054334840701</v>
      </c>
      <c r="H328">
        <f>(Table2[[#This Row],[1Y Return vs Nifty]]-AVERAGE(Table2[1Y Return vs Nifty]))/_xlfn.STDEV.P(Table2[1Y Return vs Nifty])</f>
        <v>-0.30036513673340015</v>
      </c>
      <c r="I328">
        <v>-0.41503538252732403</v>
      </c>
      <c r="J328">
        <f>(Table2[[#This Row],[1M Return vs Nifty]]-AVERAGE(Table2[1M Return vs Nifty]))/_xlfn.STDEV.P(Table2[1M Return vs Nifty])</f>
        <v>-0.33075138270147603</v>
      </c>
      <c r="K328">
        <v>2.1384042860514398</v>
      </c>
      <c r="L328">
        <f>(Table2[[#This Row],[6M Return vs Nifty]]-AVERAGE(Table2[6M Return vs Nifty]))/_xlfn.STDEV.P(Table2[6M Return vs Nifty])</f>
        <v>-0.3927973594696974</v>
      </c>
      <c r="M328">
        <v>3.1147050608470002</v>
      </c>
      <c r="N328">
        <f>(Table2[[#This Row],[1W Return vs Nifty]]-AVERAGE(Table2[1W Return vs Nifty]))/_xlfn.STDEV.P(Table2[1W Return vs Nifty])</f>
        <v>0.29932510481717189</v>
      </c>
      <c r="O328">
        <v>1714.35</v>
      </c>
      <c r="P328">
        <v>1691.18240851321</v>
      </c>
      <c r="Q328">
        <v>1563.7169390444701</v>
      </c>
      <c r="R328">
        <v>37.929858544601302</v>
      </c>
      <c r="S328">
        <v>3.9519351357657495E-2</v>
      </c>
      <c r="T328">
        <v>5.3759778382935774E-2</v>
      </c>
      <c r="U328">
        <v>0.13965638889156984</v>
      </c>
      <c r="V328">
        <v>1.0361039917533099</v>
      </c>
      <c r="W328">
        <v>1760</v>
      </c>
      <c r="X328">
        <v>1820.95</v>
      </c>
      <c r="Y328">
        <v>1704.35</v>
      </c>
      <c r="Z328">
        <v>1820.95</v>
      </c>
      <c r="AA328">
        <v>1429.85</v>
      </c>
      <c r="AB328">
        <v>1820.95</v>
      </c>
      <c r="AC328">
        <v>1.2556818181818086E-2</v>
      </c>
      <c r="AD328">
        <v>2.1800123449862596E-2</v>
      </c>
      <c r="AE328">
        <v>4.5618564262035477E-2</v>
      </c>
      <c r="AF328">
        <v>2.1800123449862596E-2</v>
      </c>
      <c r="AG328">
        <v>0.24635451271112352</v>
      </c>
      <c r="AH328">
        <v>2.1800123449862596E-2</v>
      </c>
      <c r="AI328">
        <v>5.7796981089725596</v>
      </c>
      <c r="AJ328">
        <v>56.1533406352683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-0.05</v>
      </c>
      <c r="AM328" t="s">
        <v>2949</v>
      </c>
      <c r="AN328">
        <v>13.36</v>
      </c>
      <c r="AO328" t="s">
        <v>2950</v>
      </c>
      <c r="AP328">
        <v>0.11420834986329401</v>
      </c>
      <c r="AQ328">
        <f>(Table2[[#This Row],[Sharpe Ratio]]-AVERAGE(Table2[Sharpe Ratio]))/_xlfn.STDEV.P(Table2[Sharpe Ratio])</f>
        <v>0.65558215390238572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-6.9006620185015966E-2</v>
      </c>
      <c r="AS328">
        <f>_xlfn.RANK.AVG(Table2[[#This Row],[1Y Return vs Nifty Z-Score]],Table2[1Y Return vs Nifty Z-Score])</f>
        <v>391</v>
      </c>
      <c r="AT328">
        <f>_xlfn.RANK.AVG(Table2[[#This Row],[6M Return vs Nifty Z-Score]],Table2[6M Return vs Nifty Z-Score])</f>
        <v>431</v>
      </c>
      <c r="AU328">
        <f>_xlfn.RANK.AVG(Table2[[#This Row],[Sharpe Ratio Z-Score]],Table2[Sharpe Ratio Z-Score])</f>
        <v>194</v>
      </c>
      <c r="AV328">
        <f>(Table2[[#This Row],[Rank 1Y]]+Table2[[#This Row],[Rank 6M]]+Table2[[#This Row],[Rank Sharpe]])/3</f>
        <v>338.66666666666669</v>
      </c>
    </row>
    <row r="329" spans="1:48" hidden="1" x14ac:dyDescent="0.3">
      <c r="A329" t="s">
        <v>871</v>
      </c>
      <c r="B329" t="s">
        <v>872</v>
      </c>
      <c r="C329" t="s">
        <v>2908</v>
      </c>
      <c r="D329" t="s">
        <v>40</v>
      </c>
      <c r="E329">
        <v>15312.6004548</v>
      </c>
      <c r="F329">
        <v>445</v>
      </c>
      <c r="G329">
        <v>81.484960659261503</v>
      </c>
      <c r="H329">
        <f>(Table2[[#This Row],[1Y Return vs Nifty]]-AVERAGE(Table2[1Y Return vs Nifty]))/_xlfn.STDEV.P(Table2[1Y Return vs Nifty])</f>
        <v>0.42607440535902558</v>
      </c>
      <c r="I329">
        <v>-5.3829074593258603</v>
      </c>
      <c r="J329">
        <f>(Table2[[#This Row],[1M Return vs Nifty]]-AVERAGE(Table2[1M Return vs Nifty]))/_xlfn.STDEV.P(Table2[1M Return vs Nifty])</f>
        <v>-0.76140284708650363</v>
      </c>
      <c r="K329">
        <v>-15.593280298392999</v>
      </c>
      <c r="L329">
        <f>(Table2[[#This Row],[6M Return vs Nifty]]-AVERAGE(Table2[6M Return vs Nifty]))/_xlfn.STDEV.P(Table2[6M Return vs Nifty])</f>
        <v>-0.93473926418970199</v>
      </c>
      <c r="M329">
        <v>-1.0300595083176101</v>
      </c>
      <c r="N329">
        <f>(Table2[[#This Row],[1W Return vs Nifty]]-AVERAGE(Table2[1W Return vs Nifty]))/_xlfn.STDEV.P(Table2[1W Return vs Nifty])</f>
        <v>-0.4851940622620397</v>
      </c>
      <c r="O329">
        <v>437.92</v>
      </c>
      <c r="P329">
        <v>436.948353500694</v>
      </c>
      <c r="Q329">
        <v>411.86574598246898</v>
      </c>
      <c r="R329">
        <v>30.927463119846699</v>
      </c>
      <c r="S329">
        <v>1.6167336499817386E-2</v>
      </c>
      <c r="T329">
        <v>1.8426998144743578E-2</v>
      </c>
      <c r="U329">
        <v>8.0449161749278852E-2</v>
      </c>
      <c r="V329">
        <v>0.56210278294359906</v>
      </c>
      <c r="W329">
        <v>439.65</v>
      </c>
      <c r="X329">
        <v>451.8</v>
      </c>
      <c r="Y329">
        <v>435.4</v>
      </c>
      <c r="Z329">
        <v>456.5</v>
      </c>
      <c r="AA329">
        <v>366.8</v>
      </c>
      <c r="AB329">
        <v>464.15</v>
      </c>
      <c r="AC329">
        <v>1.2168770612987601E-2</v>
      </c>
      <c r="AD329">
        <v>1.5280898876404603E-2</v>
      </c>
      <c r="AE329">
        <v>2.2048690858980313E-2</v>
      </c>
      <c r="AF329">
        <v>2.5842696629213568E-2</v>
      </c>
      <c r="AG329">
        <v>0.21319520174481998</v>
      </c>
      <c r="AH329">
        <v>4.303370786516858E-2</v>
      </c>
      <c r="AI329">
        <v>24.4943820224719</v>
      </c>
      <c r="AJ329">
        <v>112.918660287081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-0.04</v>
      </c>
      <c r="AM329" t="s">
        <v>2949</v>
      </c>
      <c r="AN329">
        <v>13.13</v>
      </c>
      <c r="AO329" t="s">
        <v>2950</v>
      </c>
      <c r="AP329">
        <v>0.101985106426806</v>
      </c>
      <c r="AQ329">
        <f>(Table2[[#This Row],[Sharpe Ratio]]-AVERAGE(Table2[Sharpe Ratio]))/_xlfn.STDEV.P(Table2[Sharpe Ratio])</f>
        <v>0.51843827164212319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-1.2368234965370966</v>
      </c>
      <c r="AS329">
        <f>_xlfn.RANK.AVG(Table2[[#This Row],[1Y Return vs Nifty Z-Score]],Table2[1Y Return vs Nifty Z-Score])</f>
        <v>168</v>
      </c>
      <c r="AT329">
        <f>_xlfn.RANK.AVG(Table2[[#This Row],[6M Return vs Nifty Z-Score]],Table2[6M Return vs Nifty Z-Score])</f>
        <v>622</v>
      </c>
      <c r="AU329">
        <f>_xlfn.RANK.AVG(Table2[[#This Row],[Sharpe Ratio Z-Score]],Table2[Sharpe Ratio Z-Score])</f>
        <v>226</v>
      </c>
      <c r="AV329">
        <f>(Table2[[#This Row],[Rank 1Y]]+Table2[[#This Row],[Rank 6M]]+Table2[[#This Row],[Rank Sharpe]])/3</f>
        <v>338.66666666666669</v>
      </c>
    </row>
    <row r="330" spans="1:48" x14ac:dyDescent="0.3">
      <c r="A330" t="s">
        <v>509</v>
      </c>
      <c r="B330" t="s">
        <v>510</v>
      </c>
      <c r="C330" t="s">
        <v>2920</v>
      </c>
      <c r="D330" t="s">
        <v>445</v>
      </c>
      <c r="E330">
        <v>36904.009519615</v>
      </c>
      <c r="F330">
        <v>1549.9</v>
      </c>
      <c r="G330">
        <v>39.8602734637632</v>
      </c>
      <c r="H330">
        <f>(Table2[[#This Row],[1Y Return vs Nifty]]-AVERAGE(Table2[1Y Return vs Nifty]))/_xlfn.STDEV.P(Table2[1Y Return vs Nifty])</f>
        <v>-7.1528986602469938E-2</v>
      </c>
      <c r="I330">
        <v>27.717476986361898</v>
      </c>
      <c r="J330">
        <f>(Table2[[#This Row],[1M Return vs Nifty]]-AVERAGE(Table2[1M Return vs Nifty]))/_xlfn.STDEV.P(Table2[1M Return vs Nifty])</f>
        <v>2.1079804246399791</v>
      </c>
      <c r="K330">
        <v>18.2744619288138</v>
      </c>
      <c r="L330">
        <f>(Table2[[#This Row],[6M Return vs Nifty]]-AVERAGE(Table2[6M Return vs Nifty]))/_xlfn.STDEV.P(Table2[6M Return vs Nifty])</f>
        <v>0.10037664054956856</v>
      </c>
      <c r="M330">
        <v>10.0229774488896</v>
      </c>
      <c r="N330">
        <f>(Table2[[#This Row],[1W Return vs Nifty]]-AVERAGE(Table2[1W Return vs Nifty]))/_xlfn.STDEV.P(Table2[1W Return vs Nifty])</f>
        <v>1.6069197846558505</v>
      </c>
      <c r="O330">
        <v>1434.96</v>
      </c>
      <c r="P330">
        <v>1315.93046054763</v>
      </c>
      <c r="Q330">
        <v>1170.27820390184</v>
      </c>
      <c r="R330">
        <v>66.022255042617203</v>
      </c>
      <c r="S330">
        <v>8.0099793722473223E-2</v>
      </c>
      <c r="T330">
        <v>0.17779779894676406</v>
      </c>
      <c r="U330">
        <v>0.32438594073824323</v>
      </c>
      <c r="V330">
        <v>1.75888928755</v>
      </c>
      <c r="W330">
        <v>1544</v>
      </c>
      <c r="X330">
        <v>1640</v>
      </c>
      <c r="Y330">
        <v>1490.55</v>
      </c>
      <c r="Z330">
        <v>1688.45</v>
      </c>
      <c r="AA330">
        <v>1245.55</v>
      </c>
      <c r="AB330">
        <v>1688.45</v>
      </c>
      <c r="AC330">
        <v>3.8212435233160313E-3</v>
      </c>
      <c r="AD330">
        <v>5.8132782760178081E-2</v>
      </c>
      <c r="AE330">
        <v>3.9817517023917448E-2</v>
      </c>
      <c r="AF330">
        <v>8.9392864055745536E-2</v>
      </c>
      <c r="AG330">
        <v>0.2443498855927102</v>
      </c>
      <c r="AH330">
        <v>8.9392864055745536E-2</v>
      </c>
      <c r="AI330">
        <v>8.9392864055745491</v>
      </c>
      <c r="AJ330">
        <v>69.656833232992099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0.3</v>
      </c>
      <c r="AM330" t="s">
        <v>2950</v>
      </c>
      <c r="AN330">
        <v>18.77</v>
      </c>
      <c r="AO330" t="s">
        <v>2950</v>
      </c>
      <c r="AP330">
        <v>2.2464768633188002E-2</v>
      </c>
      <c r="AQ330">
        <f>(Table2[[#This Row],[Sharpe Ratio]]-AVERAGE(Table2[Sharpe Ratio]))/_xlfn.STDEV.P(Table2[Sharpe Ratio])</f>
        <v>-0.37377400412006934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3.369973859122859</v>
      </c>
      <c r="AS330">
        <f>_xlfn.RANK.AVG(Table2[[#This Row],[1Y Return vs Nifty Z-Score]],Table2[1Y Return vs Nifty Z-Score])</f>
        <v>303</v>
      </c>
      <c r="AT330">
        <f>_xlfn.RANK.AVG(Table2[[#This Row],[6M Return vs Nifty Z-Score]],Table2[6M Return vs Nifty Z-Score])</f>
        <v>278</v>
      </c>
      <c r="AU330">
        <f>_xlfn.RANK.AVG(Table2[[#This Row],[Sharpe Ratio Z-Score]],Table2[Sharpe Ratio Z-Score])</f>
        <v>438</v>
      </c>
      <c r="AV330">
        <f>(Table2[[#This Row],[Rank 1Y]]+Table2[[#This Row],[Rank 6M]]+Table2[[#This Row],[Rank Sharpe]])/3</f>
        <v>339.66666666666669</v>
      </c>
    </row>
    <row r="331" spans="1:48" x14ac:dyDescent="0.3">
      <c r="A331" t="s">
        <v>166</v>
      </c>
      <c r="B331" t="s">
        <v>167</v>
      </c>
      <c r="C331" t="s">
        <v>2911</v>
      </c>
      <c r="D331" t="s">
        <v>168</v>
      </c>
      <c r="E331">
        <v>150601.96112835</v>
      </c>
      <c r="F331">
        <v>684.5</v>
      </c>
      <c r="G331">
        <v>37.979404813650802</v>
      </c>
      <c r="H331">
        <f>(Table2[[#This Row],[1Y Return vs Nifty]]-AVERAGE(Table2[1Y Return vs Nifty]))/_xlfn.STDEV.P(Table2[1Y Return vs Nifty])</f>
        <v>-9.401387917918072E-2</v>
      </c>
      <c r="I331">
        <v>-3.0952305656234702</v>
      </c>
      <c r="J331">
        <f>(Table2[[#This Row],[1M Return vs Nifty]]-AVERAGE(Table2[1M Return vs Nifty]))/_xlfn.STDEV.P(Table2[1M Return vs Nifty])</f>
        <v>-0.56309029211676764</v>
      </c>
      <c r="K331">
        <v>12.4890439652028</v>
      </c>
      <c r="L331">
        <f>(Table2[[#This Row],[6M Return vs Nifty]]-AVERAGE(Table2[6M Return vs Nifty]))/_xlfn.STDEV.P(Table2[6M Return vs Nifty])</f>
        <v>-7.6445838773758004E-2</v>
      </c>
      <c r="M331">
        <v>-1.3344579412601001</v>
      </c>
      <c r="N331">
        <f>(Table2[[#This Row],[1W Return vs Nifty]]-AVERAGE(Table2[1W Return vs Nifty]))/_xlfn.STDEV.P(Table2[1W Return vs Nifty])</f>
        <v>-0.54281046027144264</v>
      </c>
      <c r="O331">
        <v>674.6</v>
      </c>
      <c r="P331">
        <v>650.15517451803703</v>
      </c>
      <c r="Q331">
        <v>569.32495903020197</v>
      </c>
      <c r="R331">
        <v>62.359307346592999</v>
      </c>
      <c r="S331">
        <v>1.4675363178179524E-2</v>
      </c>
      <c r="T331">
        <v>5.282558199651799E-2</v>
      </c>
      <c r="U331">
        <v>0.20230105696751677</v>
      </c>
      <c r="V331">
        <v>0.77130701035072102</v>
      </c>
      <c r="W331">
        <v>677</v>
      </c>
      <c r="X331">
        <v>691.2</v>
      </c>
      <c r="Y331">
        <v>660.4</v>
      </c>
      <c r="Z331">
        <v>691.2</v>
      </c>
      <c r="AA331">
        <v>594.25</v>
      </c>
      <c r="AB331">
        <v>715.25</v>
      </c>
      <c r="AC331">
        <v>1.107828655834564E-2</v>
      </c>
      <c r="AD331">
        <v>9.7881665449233157E-3</v>
      </c>
      <c r="AE331">
        <v>3.6493034524530676E-2</v>
      </c>
      <c r="AF331">
        <v>9.7881665449233157E-3</v>
      </c>
      <c r="AG331">
        <v>0.1518721076987799</v>
      </c>
      <c r="AH331">
        <v>4.4923301680058536E-2</v>
      </c>
      <c r="AI331">
        <v>4.4923301680058501</v>
      </c>
      <c r="AJ331">
        <v>67.996073137808295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0.03</v>
      </c>
      <c r="AM331" t="s">
        <v>2950</v>
      </c>
      <c r="AN331">
        <v>5.46</v>
      </c>
      <c r="AO331" t="s">
        <v>2950</v>
      </c>
      <c r="AP331">
        <v>4.8505891233967001E-2</v>
      </c>
      <c r="AQ331">
        <f>(Table2[[#This Row],[Sharpe Ratio]]-AVERAGE(Table2[Sharpe Ratio]))/_xlfn.STDEV.P(Table2[Sharpe Ratio])</f>
        <v>-8.1594545333766436E-2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-1.3579550156749154</v>
      </c>
      <c r="AS331">
        <f>_xlfn.RANK.AVG(Table2[[#This Row],[1Y Return vs Nifty Z-Score]],Table2[1Y Return vs Nifty Z-Score])</f>
        <v>312</v>
      </c>
      <c r="AT331">
        <f>_xlfn.RANK.AVG(Table2[[#This Row],[6M Return vs Nifty Z-Score]],Table2[6M Return vs Nifty Z-Score])</f>
        <v>335</v>
      </c>
      <c r="AU331">
        <f>_xlfn.RANK.AVG(Table2[[#This Row],[Sharpe Ratio Z-Score]],Table2[Sharpe Ratio Z-Score])</f>
        <v>373</v>
      </c>
      <c r="AV331">
        <f>(Table2[[#This Row],[Rank 1Y]]+Table2[[#This Row],[Rank 6M]]+Table2[[#This Row],[Rank Sharpe]])/3</f>
        <v>340</v>
      </c>
    </row>
    <row r="332" spans="1:48" x14ac:dyDescent="0.3">
      <c r="A332" t="s">
        <v>44</v>
      </c>
      <c r="B332" t="s">
        <v>45</v>
      </c>
      <c r="C332" t="s">
        <v>2909</v>
      </c>
      <c r="D332" t="s">
        <v>46</v>
      </c>
      <c r="E332">
        <v>498472.12030174001</v>
      </c>
      <c r="F332">
        <v>3535</v>
      </c>
      <c r="G332">
        <v>23.004087156346401</v>
      </c>
      <c r="H332">
        <f>(Table2[[#This Row],[1Y Return vs Nifty]]-AVERAGE(Table2[1Y Return vs Nifty]))/_xlfn.STDEV.P(Table2[1Y Return vs Nifty])</f>
        <v>-0.27303669866553237</v>
      </c>
      <c r="I332">
        <v>-0.62510428331583401</v>
      </c>
      <c r="J332">
        <f>(Table2[[#This Row],[1M Return vs Nifty]]-AVERAGE(Table2[1M Return vs Nifty]))/_xlfn.STDEV.P(Table2[1M Return vs Nifty])</f>
        <v>-0.34896169052498677</v>
      </c>
      <c r="K332">
        <v>-7.32983604225248</v>
      </c>
      <c r="L332">
        <f>(Table2[[#This Row],[6M Return vs Nifty]]-AVERAGE(Table2[6M Return vs Nifty]))/_xlfn.STDEV.P(Table2[6M Return vs Nifty])</f>
        <v>-0.68217968935668916</v>
      </c>
      <c r="M332">
        <v>-3.2580055056586801</v>
      </c>
      <c r="N332">
        <f>(Table2[[#This Row],[1W Return vs Nifty]]-AVERAGE(Table2[1W Return vs Nifty]))/_xlfn.STDEV.P(Table2[1W Return vs Nifty])</f>
        <v>-0.90689867514521916</v>
      </c>
      <c r="O332">
        <v>3588.13</v>
      </c>
      <c r="P332">
        <v>3568.0761309129698</v>
      </c>
      <c r="Q332">
        <v>3312.1872117069702</v>
      </c>
      <c r="R332">
        <v>71.898452033185194</v>
      </c>
      <c r="S332">
        <v>-1.4807155816539574E-2</v>
      </c>
      <c r="T332">
        <v>-9.2700182673811637E-3</v>
      </c>
      <c r="U332">
        <v>6.7270590112024742E-2</v>
      </c>
      <c r="V332">
        <v>0.94360066504027795</v>
      </c>
      <c r="W332">
        <v>3516</v>
      </c>
      <c r="X332">
        <v>3610</v>
      </c>
      <c r="Y332">
        <v>3516</v>
      </c>
      <c r="Z332">
        <v>3710</v>
      </c>
      <c r="AA332">
        <v>3175.05</v>
      </c>
      <c r="AB332">
        <v>3919.9</v>
      </c>
      <c r="AC332">
        <v>5.4038680318544419E-3</v>
      </c>
      <c r="AD332">
        <v>2.1216407355021172E-2</v>
      </c>
      <c r="AE332">
        <v>5.4038680318544419E-3</v>
      </c>
      <c r="AF332">
        <v>4.9504950495049549E-2</v>
      </c>
      <c r="AG332">
        <v>0.11336829341270205</v>
      </c>
      <c r="AH332">
        <v>0.10888260254596882</v>
      </c>
      <c r="AI332">
        <v>10.888260254596799</v>
      </c>
      <c r="AJ332">
        <v>49.285246732405597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-0.13</v>
      </c>
      <c r="AM332" t="s">
        <v>2949</v>
      </c>
      <c r="AN332">
        <v>3.87</v>
      </c>
      <c r="AO332" t="s">
        <v>2950</v>
      </c>
      <c r="AP332">
        <v>0.15004582349666201</v>
      </c>
      <c r="AQ332">
        <f>(Table2[[#This Row],[Sharpe Ratio]]-AVERAGE(Table2[Sharpe Ratio]))/_xlfn.STDEV.P(Table2[Sharpe Ratio])</f>
        <v>1.0576759426760169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-1.1534008110164105</v>
      </c>
      <c r="AS332">
        <f>_xlfn.RANK.AVG(Table2[[#This Row],[1Y Return vs Nifty Z-Score]],Table2[1Y Return vs Nifty Z-Score])</f>
        <v>375</v>
      </c>
      <c r="AT332">
        <f>_xlfn.RANK.AVG(Table2[[#This Row],[6M Return vs Nifty Z-Score]],Table2[6M Return vs Nifty Z-Score])</f>
        <v>530</v>
      </c>
      <c r="AU332">
        <f>_xlfn.RANK.AVG(Table2[[#This Row],[Sharpe Ratio Z-Score]],Table2[Sharpe Ratio Z-Score])</f>
        <v>118</v>
      </c>
      <c r="AV332">
        <f>(Table2[[#This Row],[Rank 1Y]]+Table2[[#This Row],[Rank 6M]]+Table2[[#This Row],[Rank Sharpe]])/3</f>
        <v>341</v>
      </c>
    </row>
    <row r="333" spans="1:48" x14ac:dyDescent="0.3">
      <c r="A333" t="s">
        <v>1102</v>
      </c>
      <c r="B333" t="s">
        <v>1103</v>
      </c>
      <c r="C333" t="s">
        <v>2913</v>
      </c>
      <c r="D333" t="s">
        <v>65</v>
      </c>
      <c r="E333">
        <v>9897.8674649099994</v>
      </c>
      <c r="F333">
        <v>1423.65</v>
      </c>
      <c r="G333">
        <v>52.983145524510299</v>
      </c>
      <c r="H333">
        <f>(Table2[[#This Row],[1Y Return vs Nifty]]-AVERAGE(Table2[1Y Return vs Nifty]))/_xlfn.STDEV.P(Table2[1Y Return vs Nifty])</f>
        <v>8.5348724430772682E-2</v>
      </c>
      <c r="I333">
        <v>4.5223974265691496</v>
      </c>
      <c r="J333">
        <f>(Table2[[#This Row],[1M Return vs Nifty]]-AVERAGE(Table2[1M Return vs Nifty]))/_xlfn.STDEV.P(Table2[1M Return vs Nifty])</f>
        <v>9.7261383462652659E-2</v>
      </c>
      <c r="K333">
        <v>-1.1313605775467399</v>
      </c>
      <c r="L333">
        <f>(Table2[[#This Row],[6M Return vs Nifty]]-AVERAGE(Table2[6M Return vs Nifty]))/_xlfn.STDEV.P(Table2[6M Return vs Nifty])</f>
        <v>-0.49273273728030281</v>
      </c>
      <c r="M333">
        <v>0.95539751268254802</v>
      </c>
      <c r="N333">
        <f>(Table2[[#This Row],[1W Return vs Nifty]]-AVERAGE(Table2[1W Return vs Nifty]))/_xlfn.STDEV.P(Table2[1W Return vs Nifty])</f>
        <v>-0.10938765338305204</v>
      </c>
      <c r="O333">
        <v>1373.41</v>
      </c>
      <c r="P333">
        <v>1350.0413769164099</v>
      </c>
      <c r="Q333">
        <v>1255.53155380249</v>
      </c>
      <c r="R333">
        <v>45.124459291327</v>
      </c>
      <c r="S333">
        <v>3.6580482157549499E-2</v>
      </c>
      <c r="T333">
        <v>5.4523234874265469E-2</v>
      </c>
      <c r="U333">
        <v>0.1339022071475211</v>
      </c>
      <c r="V333">
        <v>1.8052383442053399</v>
      </c>
      <c r="W333">
        <v>1410</v>
      </c>
      <c r="X333">
        <v>1434</v>
      </c>
      <c r="Y333">
        <v>1370</v>
      </c>
      <c r="Z333">
        <v>1434</v>
      </c>
      <c r="AA333">
        <v>1225</v>
      </c>
      <c r="AB333">
        <v>1543.1</v>
      </c>
      <c r="AC333">
        <v>9.6808510638297651E-3</v>
      </c>
      <c r="AD333">
        <v>7.2700453060794423E-3</v>
      </c>
      <c r="AE333">
        <v>3.916058394160582E-2</v>
      </c>
      <c r="AF333">
        <v>7.2700453060794423E-3</v>
      </c>
      <c r="AG333">
        <v>0.16216326530612246</v>
      </c>
      <c r="AH333">
        <v>8.3904049450356455E-2</v>
      </c>
      <c r="AI333">
        <v>13.725283602008901</v>
      </c>
      <c r="AJ333">
        <v>82.087356909893202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0.02</v>
      </c>
      <c r="AM333" t="s">
        <v>2950</v>
      </c>
      <c r="AN333">
        <v>14.77</v>
      </c>
      <c r="AO333" t="s">
        <v>2950</v>
      </c>
      <c r="AP333">
        <v>7.5171131761865004E-2</v>
      </c>
      <c r="AQ333">
        <f>(Table2[[#This Row],[Sharpe Ratio]]-AVERAGE(Table2[Sharpe Ratio]))/_xlfn.STDEV.P(Table2[Sharpe Ratio])</f>
        <v>0.21758747017637778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-0.20192281259355169</v>
      </c>
      <c r="AS333">
        <f>_xlfn.RANK.AVG(Table2[[#This Row],[1Y Return vs Nifty Z-Score]],Table2[1Y Return vs Nifty Z-Score])</f>
        <v>260</v>
      </c>
      <c r="AT333">
        <f>_xlfn.RANK.AVG(Table2[[#This Row],[6M Return vs Nifty Z-Score]],Table2[6M Return vs Nifty Z-Score])</f>
        <v>471</v>
      </c>
      <c r="AU333">
        <f>_xlfn.RANK.AVG(Table2[[#This Row],[Sharpe Ratio Z-Score]],Table2[Sharpe Ratio Z-Score])</f>
        <v>292</v>
      </c>
      <c r="AV333">
        <f>(Table2[[#This Row],[Rank 1Y]]+Table2[[#This Row],[Rank 6M]]+Table2[[#This Row],[Rank Sharpe]])/3</f>
        <v>341</v>
      </c>
    </row>
    <row r="334" spans="1:48" x14ac:dyDescent="0.3">
      <c r="A334" t="s">
        <v>1347</v>
      </c>
      <c r="B334" t="s">
        <v>1348</v>
      </c>
      <c r="C334" t="s">
        <v>2915</v>
      </c>
      <c r="D334" t="s">
        <v>354</v>
      </c>
      <c r="E334">
        <v>7001.2199473649998</v>
      </c>
      <c r="F334">
        <v>472.65</v>
      </c>
      <c r="G334">
        <v>9.0579091341659392</v>
      </c>
      <c r="H334">
        <f>(Table2[[#This Row],[1Y Return vs Nifty]]-AVERAGE(Table2[1Y Return vs Nifty]))/_xlfn.STDEV.P(Table2[1Y Return vs Nifty])</f>
        <v>-0.4397566419564547</v>
      </c>
      <c r="I334">
        <v>3.6609525070230902</v>
      </c>
      <c r="J334">
        <f>(Table2[[#This Row],[1M Return vs Nifty]]-AVERAGE(Table2[1M Return vs Nifty]))/_xlfn.STDEV.P(Table2[1M Return vs Nifty])</f>
        <v>2.2585041086174588E-2</v>
      </c>
      <c r="K334">
        <v>13.3253936787816</v>
      </c>
      <c r="L334">
        <f>(Table2[[#This Row],[6M Return vs Nifty]]-AVERAGE(Table2[6M Return vs Nifty]))/_xlfn.STDEV.P(Table2[6M Return vs Nifty])</f>
        <v>-5.0884084918371215E-2</v>
      </c>
      <c r="M334">
        <v>-5.9915225772975402</v>
      </c>
      <c r="N334">
        <f>(Table2[[#This Row],[1W Return vs Nifty]]-AVERAGE(Table2[1W Return vs Nifty]))/_xlfn.STDEV.P(Table2[1W Return vs Nifty])</f>
        <v>-1.4242975528023774</v>
      </c>
      <c r="O334">
        <v>456.91</v>
      </c>
      <c r="P334">
        <v>434.24179627760401</v>
      </c>
      <c r="Q334">
        <v>393.00322114630001</v>
      </c>
      <c r="R334">
        <v>56.017064265800599</v>
      </c>
      <c r="S334">
        <v>3.4448797356153138E-2</v>
      </c>
      <c r="T334">
        <v>8.844888735178813E-2</v>
      </c>
      <c r="U334">
        <v>0.20266189834624937</v>
      </c>
      <c r="V334">
        <v>0.99114340270060197</v>
      </c>
      <c r="W334">
        <v>455.35</v>
      </c>
      <c r="X334">
        <v>486.25</v>
      </c>
      <c r="Y334">
        <v>455.35</v>
      </c>
      <c r="Z334">
        <v>486.25</v>
      </c>
      <c r="AA334">
        <v>395.55</v>
      </c>
      <c r="AB334">
        <v>502.4</v>
      </c>
      <c r="AC334">
        <v>3.7992752827495258E-2</v>
      </c>
      <c r="AD334">
        <v>2.8773934200782891E-2</v>
      </c>
      <c r="AE334">
        <v>3.7992752827495258E-2</v>
      </c>
      <c r="AF334">
        <v>2.8773934200782891E-2</v>
      </c>
      <c r="AG334">
        <v>0.19491846795601053</v>
      </c>
      <c r="AH334">
        <v>6.2942981064212367E-2</v>
      </c>
      <c r="AI334">
        <v>6.2942981064212304</v>
      </c>
      <c r="AJ334">
        <v>38.607038123167101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0.21</v>
      </c>
      <c r="AM334" t="s">
        <v>2950</v>
      </c>
      <c r="AN334">
        <v>8.82</v>
      </c>
      <c r="AO334" t="s">
        <v>2950</v>
      </c>
      <c r="AP334">
        <v>9.3269216563828999E-2</v>
      </c>
      <c r="AQ334">
        <f>(Table2[[#This Row],[Sharpe Ratio]]-AVERAGE(Table2[Sharpe Ratio]))/_xlfn.STDEV.P(Table2[Sharpe Ratio])</f>
        <v>0.4206466356191253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-1.4717066029719035</v>
      </c>
      <c r="AS334">
        <f>_xlfn.RANK.AVG(Table2[[#This Row],[1Y Return vs Nifty Z-Score]],Table2[1Y Return vs Nifty Z-Score])</f>
        <v>452</v>
      </c>
      <c r="AT334">
        <f>_xlfn.RANK.AVG(Table2[[#This Row],[6M Return vs Nifty Z-Score]],Table2[6M Return vs Nifty Z-Score])</f>
        <v>324</v>
      </c>
      <c r="AU334">
        <f>_xlfn.RANK.AVG(Table2[[#This Row],[Sharpe Ratio Z-Score]],Table2[Sharpe Ratio Z-Score])</f>
        <v>248</v>
      </c>
      <c r="AV334">
        <f>(Table2[[#This Row],[Rank 1Y]]+Table2[[#This Row],[Rank 6M]]+Table2[[#This Row],[Rank Sharpe]])/3</f>
        <v>341.33333333333331</v>
      </c>
    </row>
    <row r="335" spans="1:48" x14ac:dyDescent="0.3">
      <c r="A335" t="s">
        <v>587</v>
      </c>
      <c r="B335" t="s">
        <v>588</v>
      </c>
      <c r="C335" t="s">
        <v>2913</v>
      </c>
      <c r="D335" t="s">
        <v>65</v>
      </c>
      <c r="E335">
        <v>30505.198423574999</v>
      </c>
      <c r="F335">
        <v>2345.85</v>
      </c>
      <c r="G335">
        <v>30.730468007990599</v>
      </c>
      <c r="H335">
        <f>(Table2[[#This Row],[1Y Return vs Nifty]]-AVERAGE(Table2[1Y Return vs Nifty]))/_xlfn.STDEV.P(Table2[1Y Return vs Nifty])</f>
        <v>-0.18067148036834116</v>
      </c>
      <c r="I335">
        <v>-6.4284318701642702</v>
      </c>
      <c r="J335">
        <f>(Table2[[#This Row],[1M Return vs Nifty]]-AVERAGE(Table2[1M Return vs Nifty]))/_xlfn.STDEV.P(Table2[1M Return vs Nifty])</f>
        <v>-0.85203654530121575</v>
      </c>
      <c r="K335">
        <v>12.9734282155163</v>
      </c>
      <c r="L335">
        <f>(Table2[[#This Row],[6M Return vs Nifty]]-AVERAGE(Table2[6M Return vs Nifty]))/_xlfn.STDEV.P(Table2[6M Return vs Nifty])</f>
        <v>-6.1641372679117366E-2</v>
      </c>
      <c r="M335">
        <v>-3.60937374842291</v>
      </c>
      <c r="N335">
        <f>(Table2[[#This Row],[1W Return vs Nifty]]-AVERAGE(Table2[1W Return vs Nifty]))/_xlfn.STDEV.P(Table2[1W Return vs Nifty])</f>
        <v>-0.97340549755975236</v>
      </c>
      <c r="O335">
        <v>2369.9299999999998</v>
      </c>
      <c r="P335">
        <v>2322.6595814857601</v>
      </c>
      <c r="Q335">
        <v>2069.8022087734598</v>
      </c>
      <c r="R335">
        <v>66.242162266132695</v>
      </c>
      <c r="S335">
        <v>-1.0160637655964533E-2</v>
      </c>
      <c r="T335">
        <v>9.984424191600727E-3</v>
      </c>
      <c r="U335">
        <v>0.13336916448172254</v>
      </c>
      <c r="V335">
        <v>0.40291997205749602</v>
      </c>
      <c r="W335">
        <v>2341.1</v>
      </c>
      <c r="X335">
        <v>2385</v>
      </c>
      <c r="Y335">
        <v>2335</v>
      </c>
      <c r="Z335">
        <v>2417.5</v>
      </c>
      <c r="AA335">
        <v>2111.0500000000002</v>
      </c>
      <c r="AB335">
        <v>2495</v>
      </c>
      <c r="AC335">
        <v>2.0289607449488489E-3</v>
      </c>
      <c r="AD335">
        <v>1.668904661423376E-2</v>
      </c>
      <c r="AE335">
        <v>4.6466809421841226E-3</v>
      </c>
      <c r="AF335">
        <v>3.0543299869983276E-2</v>
      </c>
      <c r="AG335">
        <v>0.11122427228156595</v>
      </c>
      <c r="AH335">
        <v>6.3580365326001198E-2</v>
      </c>
      <c r="AI335">
        <v>8.27631775262698</v>
      </c>
      <c r="AJ335">
        <v>69.180008654262195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0.03</v>
      </c>
      <c r="AM335" t="s">
        <v>2950</v>
      </c>
      <c r="AN335">
        <v>2.4</v>
      </c>
      <c r="AO335" t="s">
        <v>2950</v>
      </c>
      <c r="AP335">
        <v>5.2703357421151002E-2</v>
      </c>
      <c r="AQ335">
        <f>(Table2[[#This Row],[Sharpe Ratio]]-AVERAGE(Table2[Sharpe Ratio]))/_xlfn.STDEV.P(Table2[Sharpe Ratio])</f>
        <v>-3.4499286897843977E-2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-2.1022541828062709</v>
      </c>
      <c r="AS335">
        <f>_xlfn.RANK.AVG(Table2[[#This Row],[1Y Return vs Nifty Z-Score]],Table2[1Y Return vs Nifty Z-Score])</f>
        <v>341</v>
      </c>
      <c r="AT335">
        <f>_xlfn.RANK.AVG(Table2[[#This Row],[6M Return vs Nifty Z-Score]],Table2[6M Return vs Nifty Z-Score])</f>
        <v>331</v>
      </c>
      <c r="AU335">
        <f>_xlfn.RANK.AVG(Table2[[#This Row],[Sharpe Ratio Z-Score]],Table2[Sharpe Ratio Z-Score])</f>
        <v>355</v>
      </c>
      <c r="AV335">
        <f>(Table2[[#This Row],[Rank 1Y]]+Table2[[#This Row],[Rank 6M]]+Table2[[#This Row],[Rank Sharpe]])/3</f>
        <v>342.33333333333331</v>
      </c>
    </row>
    <row r="336" spans="1:48" x14ac:dyDescent="0.3">
      <c r="A336" t="s">
        <v>988</v>
      </c>
      <c r="B336" t="s">
        <v>989</v>
      </c>
      <c r="C336" t="s">
        <v>2917</v>
      </c>
      <c r="D336" t="s">
        <v>400</v>
      </c>
      <c r="E336">
        <v>12555.800388494999</v>
      </c>
      <c r="F336">
        <v>3967.5</v>
      </c>
      <c r="G336">
        <v>44.111050917540197</v>
      </c>
      <c r="H336">
        <f>(Table2[[#This Row],[1Y Return vs Nifty]]-AVERAGE(Table2[1Y Return vs Nifty]))/_xlfn.STDEV.P(Table2[1Y Return vs Nifty])</f>
        <v>-2.0712958375316278E-2</v>
      </c>
      <c r="I336">
        <v>-2.9195799351565999</v>
      </c>
      <c r="J336">
        <f>(Table2[[#This Row],[1M Return vs Nifty]]-AVERAGE(Table2[1M Return vs Nifty]))/_xlfn.STDEV.P(Table2[1M Return vs Nifty])</f>
        <v>-0.54786361154582619</v>
      </c>
      <c r="K336">
        <v>18.635827635334199</v>
      </c>
      <c r="L336">
        <f>(Table2[[#This Row],[6M Return vs Nifty]]-AVERAGE(Table2[6M Return vs Nifty]))/_xlfn.STDEV.P(Table2[6M Return vs Nifty])</f>
        <v>0.11142123241333089</v>
      </c>
      <c r="M336">
        <v>-2.7961629661906602</v>
      </c>
      <c r="N336">
        <f>(Table2[[#This Row],[1W Return vs Nifty]]-AVERAGE(Table2[1W Return vs Nifty]))/_xlfn.STDEV.P(Table2[1W Return vs Nifty])</f>
        <v>-0.81948132770870941</v>
      </c>
      <c r="O336">
        <v>3874.23</v>
      </c>
      <c r="P336">
        <v>3805.13868370815</v>
      </c>
      <c r="Q336">
        <v>3450.5282303670201</v>
      </c>
      <c r="R336">
        <v>35.705607287940701</v>
      </c>
      <c r="S336">
        <v>2.4074461247783452E-2</v>
      </c>
      <c r="T336">
        <v>4.2668961577407405E-2</v>
      </c>
      <c r="U336">
        <v>0.14982395016602768</v>
      </c>
      <c r="V336">
        <v>1.4785329477106599</v>
      </c>
      <c r="W336">
        <v>3951.25</v>
      </c>
      <c r="X336">
        <v>4055</v>
      </c>
      <c r="Y336">
        <v>3951.25</v>
      </c>
      <c r="Z336">
        <v>4270</v>
      </c>
      <c r="AA336">
        <v>3310</v>
      </c>
      <c r="AB336">
        <v>4270</v>
      </c>
      <c r="AC336">
        <v>4.1126225877887723E-3</v>
      </c>
      <c r="AD336">
        <v>2.2054190296156184E-2</v>
      </c>
      <c r="AE336">
        <v>4.1126225877887723E-3</v>
      </c>
      <c r="AF336">
        <v>7.6244486452425875E-2</v>
      </c>
      <c r="AG336">
        <v>0.1986404833836859</v>
      </c>
      <c r="AH336">
        <v>7.6244486452425875E-2</v>
      </c>
      <c r="AI336">
        <v>16.299936988027699</v>
      </c>
      <c r="AJ336">
        <v>82.749884845693202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-0.01</v>
      </c>
      <c r="AM336" t="s">
        <v>2949</v>
      </c>
      <c r="AN336">
        <v>12.21</v>
      </c>
      <c r="AO336" t="s">
        <v>2950</v>
      </c>
      <c r="AP336">
        <v>1.0615825571215E-2</v>
      </c>
      <c r="AQ336">
        <f>(Table2[[#This Row],[Sharpe Ratio]]-AVERAGE(Table2[Sharpe Ratio]))/_xlfn.STDEV.P(Table2[Sharpe Ratio])</f>
        <v>-0.50671826401666176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-1.7833549292331825</v>
      </c>
      <c r="AS336">
        <f>_xlfn.RANK.AVG(Table2[[#This Row],[1Y Return vs Nifty Z-Score]],Table2[1Y Return vs Nifty Z-Score])</f>
        <v>286</v>
      </c>
      <c r="AT336">
        <f>_xlfn.RANK.AVG(Table2[[#This Row],[6M Return vs Nifty Z-Score]],Table2[6M Return vs Nifty Z-Score])</f>
        <v>276</v>
      </c>
      <c r="AU336">
        <f>_xlfn.RANK.AVG(Table2[[#This Row],[Sharpe Ratio Z-Score]],Table2[Sharpe Ratio Z-Score])</f>
        <v>472</v>
      </c>
      <c r="AV336">
        <f>(Table2[[#This Row],[Rank 1Y]]+Table2[[#This Row],[Rank 6M]]+Table2[[#This Row],[Rank Sharpe]])/3</f>
        <v>344.66666666666669</v>
      </c>
    </row>
    <row r="337" spans="1:48" hidden="1" x14ac:dyDescent="0.3">
      <c r="A337" t="s">
        <v>953</v>
      </c>
      <c r="B337" t="s">
        <v>954</v>
      </c>
      <c r="C337" t="s">
        <v>621</v>
      </c>
      <c r="D337" t="s">
        <v>621</v>
      </c>
      <c r="E337">
        <v>13083.408456634999</v>
      </c>
      <c r="F337">
        <v>28.23</v>
      </c>
      <c r="G337">
        <v>33.0805162263174</v>
      </c>
      <c r="H337">
        <f>(Table2[[#This Row],[1Y Return vs Nifty]]-AVERAGE(Table2[1Y Return vs Nifty]))/_xlfn.STDEV.P(Table2[1Y Return vs Nifty])</f>
        <v>-0.15257776859532021</v>
      </c>
      <c r="I337">
        <v>3.0061031892868901</v>
      </c>
      <c r="J337">
        <f>(Table2[[#This Row],[1M Return vs Nifty]]-AVERAGE(Table2[1M Return vs Nifty]))/_xlfn.STDEV.P(Table2[1M Return vs Nifty])</f>
        <v>-3.4182084410416015E-2</v>
      </c>
      <c r="K337">
        <v>20.430544004306999</v>
      </c>
      <c r="L337">
        <f>(Table2[[#This Row],[6M Return vs Nifty]]-AVERAGE(Table2[6M Return vs Nifty]))/_xlfn.STDEV.P(Table2[6M Return vs Nifty])</f>
        <v>0.16627400191762015</v>
      </c>
      <c r="M337">
        <v>1.5654529117300799</v>
      </c>
      <c r="N337">
        <f>(Table2[[#This Row],[1W Return vs Nifty]]-AVERAGE(Table2[1W Return vs Nifty]))/_xlfn.STDEV.P(Table2[1W Return vs Nifty])</f>
        <v>6.0833572247734309E-3</v>
      </c>
      <c r="O337">
        <v>27.14</v>
      </c>
      <c r="P337">
        <v>27.019080312794902</v>
      </c>
      <c r="Q337">
        <v>24.924602707731299</v>
      </c>
      <c r="R337">
        <v>41.994557905167902</v>
      </c>
      <c r="S337">
        <v>4.0162122328666117E-2</v>
      </c>
      <c r="T337">
        <v>4.481720595914096E-2</v>
      </c>
      <c r="U337">
        <v>0.13261584672093529</v>
      </c>
      <c r="V337">
        <v>2.6927079584207201</v>
      </c>
      <c r="W337">
        <v>27.89</v>
      </c>
      <c r="X337">
        <v>28.8</v>
      </c>
      <c r="Y337">
        <v>26.9</v>
      </c>
      <c r="Z337">
        <v>30</v>
      </c>
      <c r="AA337">
        <v>23.3</v>
      </c>
      <c r="AB337">
        <v>30</v>
      </c>
      <c r="AC337">
        <v>1.2190749372535059E-2</v>
      </c>
      <c r="AD337">
        <v>2.0191285866099973E-2</v>
      </c>
      <c r="AE337">
        <v>4.9442379182156104E-2</v>
      </c>
      <c r="AF337">
        <v>6.2699256110520629E-2</v>
      </c>
      <c r="AG337">
        <v>0.21158798283261793</v>
      </c>
      <c r="AH337">
        <v>6.2699256110520629E-2</v>
      </c>
      <c r="AI337">
        <v>38.3280198370527</v>
      </c>
      <c r="AJ337">
        <v>94.020618556700995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-0.04</v>
      </c>
      <c r="AM337" t="s">
        <v>2949</v>
      </c>
      <c r="AN337">
        <v>15.22</v>
      </c>
      <c r="AO337" t="s">
        <v>2950</v>
      </c>
      <c r="AP337">
        <v>2.0702119928878999E-2</v>
      </c>
      <c r="AQ337">
        <f>(Table2[[#This Row],[Sharpe Ratio]]-AVERAGE(Table2[Sharpe Ratio]))/_xlfn.STDEV.P(Table2[Sharpe Ratio])</f>
        <v>-0.3935507914863704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-0.40795328534971309</v>
      </c>
      <c r="AS337">
        <f>_xlfn.RANK.AVG(Table2[[#This Row],[1Y Return vs Nifty Z-Score]],Table2[1Y Return vs Nifty Z-Score])</f>
        <v>333</v>
      </c>
      <c r="AT337">
        <f>_xlfn.RANK.AVG(Table2[[#This Row],[6M Return vs Nifty Z-Score]],Table2[6M Return vs Nifty Z-Score])</f>
        <v>262</v>
      </c>
      <c r="AU337">
        <f>_xlfn.RANK.AVG(Table2[[#This Row],[Sharpe Ratio Z-Score]],Table2[Sharpe Ratio Z-Score])</f>
        <v>443</v>
      </c>
      <c r="AV337">
        <f>(Table2[[#This Row],[Rank 1Y]]+Table2[[#This Row],[Rank 6M]]+Table2[[#This Row],[Rank Sharpe]])/3</f>
        <v>346</v>
      </c>
    </row>
    <row r="338" spans="1:48" x14ac:dyDescent="0.3">
      <c r="A338" t="s">
        <v>125</v>
      </c>
      <c r="B338" t="s">
        <v>126</v>
      </c>
      <c r="C338" t="s">
        <v>2906</v>
      </c>
      <c r="D338" t="s">
        <v>49</v>
      </c>
      <c r="E338">
        <v>232149.00422952001</v>
      </c>
      <c r="F338">
        <v>360.9</v>
      </c>
      <c r="G338">
        <v>20.369010180722402</v>
      </c>
      <c r="H338">
        <f>(Table2[[#This Row],[1Y Return vs Nifty]]-AVERAGE(Table2[1Y Return vs Nifty]))/_xlfn.STDEV.P(Table2[1Y Return vs Nifty])</f>
        <v>-0.30453779403693376</v>
      </c>
      <c r="I338">
        <v>-2.1486369944354302</v>
      </c>
      <c r="J338">
        <f>(Table2[[#This Row],[1M Return vs Nifty]]-AVERAGE(Table2[1M Return vs Nifty]))/_xlfn.STDEV.P(Table2[1M Return vs Nifty])</f>
        <v>-0.48103264222005648</v>
      </c>
      <c r="K338">
        <v>41.071519652106701</v>
      </c>
      <c r="L338">
        <f>(Table2[[#This Row],[6M Return vs Nifty]]-AVERAGE(Table2[6M Return vs Nifty]))/_xlfn.STDEV.P(Table2[6M Return vs Nifty])</f>
        <v>0.79713395233999451</v>
      </c>
      <c r="M338">
        <v>0.787552212579401</v>
      </c>
      <c r="N338">
        <f>(Table2[[#This Row],[1W Return vs Nifty]]-AVERAGE(Table2[1W Return vs Nifty]))/_xlfn.STDEV.P(Table2[1W Return vs Nifty])</f>
        <v>-0.14115733603637129</v>
      </c>
      <c r="O338">
        <v>356.96</v>
      </c>
      <c r="P338">
        <v>352.973785649136</v>
      </c>
      <c r="Q338">
        <v>285.40908196867298</v>
      </c>
      <c r="R338">
        <v>58.157215236666502</v>
      </c>
      <c r="S338">
        <v>1.1037651277454152E-2</v>
      </c>
      <c r="T338">
        <v>2.2455532600777373E-2</v>
      </c>
      <c r="U338">
        <v>0.26450075628501901</v>
      </c>
      <c r="V338">
        <v>0.87677941805659099</v>
      </c>
      <c r="W338">
        <v>359.15</v>
      </c>
      <c r="X338">
        <v>366.8</v>
      </c>
      <c r="Y338">
        <v>357.05</v>
      </c>
      <c r="Z338">
        <v>368.3</v>
      </c>
      <c r="AA338">
        <v>307.3</v>
      </c>
      <c r="AB338">
        <v>368.3</v>
      </c>
      <c r="AC338">
        <v>4.8726158986496237E-3</v>
      </c>
      <c r="AD338">
        <v>1.6348018841784606E-2</v>
      </c>
      <c r="AE338">
        <v>1.0782803528917473E-2</v>
      </c>
      <c r="AF338">
        <v>2.0504294818509461E-2</v>
      </c>
      <c r="AG338">
        <v>0.17442238854539527</v>
      </c>
      <c r="AH338">
        <v>2.0504294818509461E-2</v>
      </c>
      <c r="AI338">
        <v>9.3654752008866797</v>
      </c>
      <c r="AJ338">
        <v>77.958579881656703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-7.0000000000000007E-2</v>
      </c>
      <c r="AM338" t="s">
        <v>2949</v>
      </c>
      <c r="AN338">
        <v>8.39</v>
      </c>
      <c r="AO338" t="s">
        <v>2950</v>
      </c>
      <c r="AP338">
        <v>0</v>
      </c>
      <c r="AQ338">
        <f>(Table2[[#This Row],[Sharpe Ratio]]-AVERAGE(Table2[Sharpe Ratio]))/_xlfn.STDEV.P(Table2[Sharpe Ratio])</f>
        <v>-0.62582703737939727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-0.75542085733276421</v>
      </c>
      <c r="AS338">
        <f>_xlfn.RANK.AVG(Table2[[#This Row],[1Y Return vs Nifty Z-Score]],Table2[1Y Return vs Nifty Z-Score])</f>
        <v>395</v>
      </c>
      <c r="AT338">
        <f>_xlfn.RANK.AVG(Table2[[#This Row],[6M Return vs Nifty Z-Score]],Table2[6M Return vs Nifty Z-Score])</f>
        <v>129</v>
      </c>
      <c r="AU338">
        <f>_xlfn.RANK.AVG(Table2[[#This Row],[Sharpe Ratio Z-Score]],Table2[Sharpe Ratio Z-Score])</f>
        <v>520</v>
      </c>
      <c r="AV338">
        <f>(Table2[[#This Row],[Rank 1Y]]+Table2[[#This Row],[Rank 6M]]+Table2[[#This Row],[Rank Sharpe]])/3</f>
        <v>348</v>
      </c>
    </row>
    <row r="339" spans="1:48" x14ac:dyDescent="0.3">
      <c r="A339" t="s">
        <v>1310</v>
      </c>
      <c r="B339" t="s">
        <v>1311</v>
      </c>
      <c r="C339" t="s">
        <v>2906</v>
      </c>
      <c r="D339" t="s">
        <v>273</v>
      </c>
      <c r="E339">
        <v>7462.1598219199996</v>
      </c>
      <c r="F339">
        <v>6721.65</v>
      </c>
      <c r="G339">
        <v>23.879668850593799</v>
      </c>
      <c r="H339">
        <f>(Table2[[#This Row],[1Y Return vs Nifty]]-AVERAGE(Table2[1Y Return vs Nifty]))/_xlfn.STDEV.P(Table2[1Y Return vs Nifty])</f>
        <v>-0.26256953481753553</v>
      </c>
      <c r="I339">
        <v>-3.77127371377341</v>
      </c>
      <c r="J339">
        <f>(Table2[[#This Row],[1M Return vs Nifty]]-AVERAGE(Table2[1M Return vs Nifty]))/_xlfn.STDEV.P(Table2[1M Return vs Nifty])</f>
        <v>-0.62169465375038202</v>
      </c>
      <c r="K339">
        <v>24.075907337231701</v>
      </c>
      <c r="L339">
        <f>(Table2[[#This Row],[6M Return vs Nifty]]-AVERAGE(Table2[6M Return vs Nifty]))/_xlfn.STDEV.P(Table2[6M Return vs Nifty])</f>
        <v>0.27768897428718281</v>
      </c>
      <c r="M339">
        <v>0.21549626157721699</v>
      </c>
      <c r="N339">
        <f>(Table2[[#This Row],[1W Return vs Nifty]]-AVERAGE(Table2[1W Return vs Nifty]))/_xlfn.STDEV.P(Table2[1W Return vs Nifty])</f>
        <v>-0.24943582826769109</v>
      </c>
      <c r="O339">
        <v>6691.21</v>
      </c>
      <c r="P339">
        <v>6633.7605070406698</v>
      </c>
      <c r="Q339">
        <v>5929.8593579605104</v>
      </c>
      <c r="R339">
        <v>63.164938933439799</v>
      </c>
      <c r="S339">
        <v>4.5492519290233346E-3</v>
      </c>
      <c r="T339">
        <v>1.3248819107359866E-2</v>
      </c>
      <c r="U339">
        <v>0.13352604071065421</v>
      </c>
      <c r="V339">
        <v>0.38596110944100698</v>
      </c>
      <c r="W339">
        <v>6701.95</v>
      </c>
      <c r="X339">
        <v>6983.15</v>
      </c>
      <c r="Y339">
        <v>6701.95</v>
      </c>
      <c r="Z339">
        <v>7062</v>
      </c>
      <c r="AA339">
        <v>6240.05</v>
      </c>
      <c r="AB339">
        <v>7062</v>
      </c>
      <c r="AC339">
        <v>2.9394429979334724E-3</v>
      </c>
      <c r="AD339">
        <v>3.8904138120848364E-2</v>
      </c>
      <c r="AE339">
        <v>2.9394429979334724E-3</v>
      </c>
      <c r="AF339">
        <v>5.0634888754993224E-2</v>
      </c>
      <c r="AG339">
        <v>7.7178868759064434E-2</v>
      </c>
      <c r="AH339">
        <v>5.0634888754993224E-2</v>
      </c>
      <c r="AI339">
        <v>11.443618754323699</v>
      </c>
      <c r="AJ339">
        <v>55.878806150135603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-0.14000000000000001</v>
      </c>
      <c r="AM339" t="s">
        <v>2949</v>
      </c>
      <c r="AN339">
        <v>6.24</v>
      </c>
      <c r="AO339" t="s">
        <v>2950</v>
      </c>
      <c r="AP339">
        <v>2.1296642153646999E-2</v>
      </c>
      <c r="AQ339">
        <f>(Table2[[#This Row],[Sharpe Ratio]]-AVERAGE(Table2[Sharpe Ratio]))/_xlfn.STDEV.P(Table2[Sharpe Ratio])</f>
        <v>-0.38688029634174304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-1.2428913388901688</v>
      </c>
      <c r="AS339">
        <f>_xlfn.RANK.AVG(Table2[[#This Row],[1Y Return vs Nifty Z-Score]],Table2[1Y Return vs Nifty Z-Score])</f>
        <v>368</v>
      </c>
      <c r="AT339">
        <f>_xlfn.RANK.AVG(Table2[[#This Row],[6M Return vs Nifty Z-Score]],Table2[6M Return vs Nifty Z-Score])</f>
        <v>240</v>
      </c>
      <c r="AU339">
        <f>_xlfn.RANK.AVG(Table2[[#This Row],[Sharpe Ratio Z-Score]],Table2[Sharpe Ratio Z-Score])</f>
        <v>442</v>
      </c>
      <c r="AV339">
        <f>(Table2[[#This Row],[Rank 1Y]]+Table2[[#This Row],[Rank 6M]]+Table2[[#This Row],[Rank Sharpe]])/3</f>
        <v>350</v>
      </c>
    </row>
    <row r="340" spans="1:48" x14ac:dyDescent="0.3">
      <c r="A340" t="s">
        <v>1508</v>
      </c>
      <c r="B340" t="s">
        <v>1509</v>
      </c>
      <c r="C340" t="s">
        <v>2920</v>
      </c>
      <c r="D340" t="s">
        <v>445</v>
      </c>
      <c r="E340">
        <v>5581.2337250999999</v>
      </c>
      <c r="F340">
        <v>85.32</v>
      </c>
      <c r="G340">
        <v>21.3419343318462</v>
      </c>
      <c r="H340">
        <f>(Table2[[#This Row],[1Y Return vs Nifty]]-AVERAGE(Table2[1Y Return vs Nifty]))/_xlfn.STDEV.P(Table2[1Y Return vs Nifty])</f>
        <v>-0.29290694728854499</v>
      </c>
      <c r="I340">
        <v>28.305592549836199</v>
      </c>
      <c r="J340">
        <f>(Table2[[#This Row],[1M Return vs Nifty]]-AVERAGE(Table2[1M Return vs Nifty]))/_xlfn.STDEV.P(Table2[1M Return vs Nifty])</f>
        <v>2.1589625805253316</v>
      </c>
      <c r="K340">
        <v>16.397149904207598</v>
      </c>
      <c r="L340">
        <f>(Table2[[#This Row],[6M Return vs Nifty]]-AVERAGE(Table2[6M Return vs Nifty]))/_xlfn.STDEV.P(Table2[6M Return vs Nifty])</f>
        <v>4.2999460760267151E-2</v>
      </c>
      <c r="M340">
        <v>23.0908761552658</v>
      </c>
      <c r="N340">
        <f>(Table2[[#This Row],[1W Return vs Nifty]]-AVERAGE(Table2[1W Return vs Nifty]))/_xlfn.STDEV.P(Table2[1W Return vs Nifty])</f>
        <v>4.0804057541298873</v>
      </c>
      <c r="O340">
        <v>75.260000000000005</v>
      </c>
      <c r="P340">
        <v>72.480930004384405</v>
      </c>
      <c r="Q340">
        <v>69.919678231927605</v>
      </c>
      <c r="R340">
        <v>46.448575916632002</v>
      </c>
      <c r="S340">
        <v>0.13366994419346256</v>
      </c>
      <c r="T340">
        <v>0.17713721381388114</v>
      </c>
      <c r="U340">
        <v>0.22025733180562757</v>
      </c>
      <c r="V340">
        <v>3.8005892107624102</v>
      </c>
      <c r="W340">
        <v>85</v>
      </c>
      <c r="X340">
        <v>91.8</v>
      </c>
      <c r="Y340">
        <v>72.849999999999994</v>
      </c>
      <c r="Z340">
        <v>93.9</v>
      </c>
      <c r="AA340">
        <v>61.95</v>
      </c>
      <c r="AB340">
        <v>93.9</v>
      </c>
      <c r="AC340">
        <v>3.7647058823528923E-3</v>
      </c>
      <c r="AD340">
        <v>7.5949367088607556E-2</v>
      </c>
      <c r="AE340">
        <v>0.17117364447494854</v>
      </c>
      <c r="AF340">
        <v>0.10056258790436012</v>
      </c>
      <c r="AG340">
        <v>0.37723970944309904</v>
      </c>
      <c r="AH340">
        <v>0.10056258790436012</v>
      </c>
      <c r="AI340">
        <v>10.056258790436001</v>
      </c>
      <c r="AJ340">
        <v>46.850258175559297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0.14000000000000001</v>
      </c>
      <c r="AM340" t="s">
        <v>2950</v>
      </c>
      <c r="AN340">
        <v>31.46</v>
      </c>
      <c r="AO340" t="s">
        <v>2950</v>
      </c>
      <c r="AP340">
        <v>4.8521134589731001E-2</v>
      </c>
      <c r="AQ340">
        <f>(Table2[[#This Row],[Sharpe Ratio]]-AVERAGE(Table2[Sharpe Ratio]))/_xlfn.STDEV.P(Table2[Sharpe Ratio])</f>
        <v>-8.1423516015810715E-2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5.9080373321111299</v>
      </c>
      <c r="AS340">
        <f>_xlfn.RANK.AVG(Table2[[#This Row],[1Y Return vs Nifty Z-Score]],Table2[1Y Return vs Nifty Z-Score])</f>
        <v>386</v>
      </c>
      <c r="AT340">
        <f>_xlfn.RANK.AVG(Table2[[#This Row],[6M Return vs Nifty Z-Score]],Table2[6M Return vs Nifty Z-Score])</f>
        <v>293</v>
      </c>
      <c r="AU340">
        <f>_xlfn.RANK.AVG(Table2[[#This Row],[Sharpe Ratio Z-Score]],Table2[Sharpe Ratio Z-Score])</f>
        <v>372</v>
      </c>
      <c r="AV340">
        <f>(Table2[[#This Row],[Rank 1Y]]+Table2[[#This Row],[Rank 6M]]+Table2[[#This Row],[Rank Sharpe]])/3</f>
        <v>350.33333333333331</v>
      </c>
    </row>
    <row r="341" spans="1:48" x14ac:dyDescent="0.3">
      <c r="A341" t="s">
        <v>1702</v>
      </c>
      <c r="B341" t="s">
        <v>1703</v>
      </c>
      <c r="C341" t="s">
        <v>2917</v>
      </c>
      <c r="D341" t="s">
        <v>400</v>
      </c>
      <c r="E341">
        <v>4042.8765875399999</v>
      </c>
      <c r="F341">
        <v>1834.6</v>
      </c>
      <c r="G341">
        <v>41.986221998452898</v>
      </c>
      <c r="H341">
        <f>(Table2[[#This Row],[1Y Return vs Nifty]]-AVERAGE(Table2[1Y Return vs Nifty]))/_xlfn.STDEV.P(Table2[1Y Return vs Nifty])</f>
        <v>-4.6114280252158329E-2</v>
      </c>
      <c r="I341">
        <v>39.547914280008698</v>
      </c>
      <c r="J341">
        <f>(Table2[[#This Row],[1M Return vs Nifty]]-AVERAGE(Table2[1M Return vs Nifty]))/_xlfn.STDEV.P(Table2[1M Return vs Nifty])</f>
        <v>3.133529204089931</v>
      </c>
      <c r="K341">
        <v>55.911993046546201</v>
      </c>
      <c r="L341">
        <f>(Table2[[#This Row],[6M Return vs Nifty]]-AVERAGE(Table2[6M Return vs Nifty]))/_xlfn.STDEV.P(Table2[6M Return vs Nifty])</f>
        <v>1.2507103951211125</v>
      </c>
      <c r="M341">
        <v>-1.0727181410461899</v>
      </c>
      <c r="N341">
        <f>(Table2[[#This Row],[1W Return vs Nifty]]-AVERAGE(Table2[1W Return vs Nifty]))/_xlfn.STDEV.P(Table2[1W Return vs Nifty])</f>
        <v>-0.49326846901265253</v>
      </c>
      <c r="O341">
        <v>1744.03</v>
      </c>
      <c r="P341">
        <v>1526.7753704935201</v>
      </c>
      <c r="Q341">
        <v>1275.5471655398901</v>
      </c>
      <c r="R341">
        <v>82.584846674466704</v>
      </c>
      <c r="S341">
        <v>5.1931446133380632E-2</v>
      </c>
      <c r="T341">
        <v>0.20161749754122482</v>
      </c>
      <c r="U341">
        <v>0.43828472169704846</v>
      </c>
      <c r="V341">
        <v>0.42417967881390101</v>
      </c>
      <c r="W341">
        <v>1820.7</v>
      </c>
      <c r="X341">
        <v>1904</v>
      </c>
      <c r="Y341">
        <v>1804</v>
      </c>
      <c r="Z341">
        <v>1924.45</v>
      </c>
      <c r="AA341">
        <v>1633.9</v>
      </c>
      <c r="AB341">
        <v>1978</v>
      </c>
      <c r="AC341">
        <v>7.6344263195473605E-3</v>
      </c>
      <c r="AD341">
        <v>3.782840946255317E-2</v>
      </c>
      <c r="AE341">
        <v>1.6962305986696125E-2</v>
      </c>
      <c r="AF341">
        <v>4.8975253461245094E-2</v>
      </c>
      <c r="AG341">
        <v>0.12283493481853225</v>
      </c>
      <c r="AH341">
        <v>7.816417747737936E-2</v>
      </c>
      <c r="AI341">
        <v>7.8164177477379297</v>
      </c>
      <c r="AJ341">
        <v>95.586353944562902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0.65</v>
      </c>
      <c r="AM341" t="s">
        <v>2950</v>
      </c>
      <c r="AN341">
        <v>6.77</v>
      </c>
      <c r="AO341" t="s">
        <v>2950</v>
      </c>
      <c r="AP341">
        <v>-7.9746368219554997E-2</v>
      </c>
      <c r="AQ341">
        <f>(Table2[[#This Row],[Sharpe Ratio]]-AVERAGE(Table2[Sharpe Ratio]))/_xlfn.STDEV.P(Table2[Sharpe Ratio])</f>
        <v>-1.5205753577097121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2.3242814922365209</v>
      </c>
      <c r="AS341">
        <f>_xlfn.RANK.AVG(Table2[[#This Row],[1Y Return vs Nifty Z-Score]],Table2[1Y Return vs Nifty Z-Score])</f>
        <v>296</v>
      </c>
      <c r="AT341">
        <f>_xlfn.RANK.AVG(Table2[[#This Row],[6M Return vs Nifty Z-Score]],Table2[6M Return vs Nifty Z-Score])</f>
        <v>75</v>
      </c>
      <c r="AU341">
        <f>_xlfn.RANK.AVG(Table2[[#This Row],[Sharpe Ratio Z-Score]],Table2[Sharpe Ratio Z-Score])</f>
        <v>683</v>
      </c>
      <c r="AV341">
        <f>(Table2[[#This Row],[Rank 1Y]]+Table2[[#This Row],[Rank 6M]]+Table2[[#This Row],[Rank Sharpe]])/3</f>
        <v>351.33333333333331</v>
      </c>
    </row>
    <row r="342" spans="1:48" x14ac:dyDescent="0.3">
      <c r="A342" t="s">
        <v>830</v>
      </c>
      <c r="B342" t="s">
        <v>831</v>
      </c>
      <c r="C342" t="s">
        <v>2906</v>
      </c>
      <c r="D342" t="s">
        <v>371</v>
      </c>
      <c r="E342">
        <v>16805.7366056299</v>
      </c>
      <c r="F342">
        <v>3548.8</v>
      </c>
      <c r="G342">
        <v>37.587044982953998</v>
      </c>
      <c r="H342">
        <f>(Table2[[#This Row],[1Y Return vs Nifty]]-AVERAGE(Table2[1Y Return vs Nifty]))/_xlfn.STDEV.P(Table2[1Y Return vs Nifty])</f>
        <v>-9.8704354850677967E-2</v>
      </c>
      <c r="I342">
        <v>1.4993719450713201</v>
      </c>
      <c r="J342">
        <f>(Table2[[#This Row],[1M Return vs Nifty]]-AVERAGE(Table2[1M Return vs Nifty]))/_xlfn.STDEV.P(Table2[1M Return vs Nifty])</f>
        <v>-0.16479656214355989</v>
      </c>
      <c r="K342">
        <v>20.2859089346722</v>
      </c>
      <c r="L342">
        <f>(Table2[[#This Row],[6M Return vs Nifty]]-AVERAGE(Table2[6M Return vs Nifty]))/_xlfn.STDEV.P(Table2[6M Return vs Nifty])</f>
        <v>0.16185345153201508</v>
      </c>
      <c r="M342">
        <v>-3.7906385331598602</v>
      </c>
      <c r="N342">
        <f>(Table2[[#This Row],[1W Return vs Nifty]]-AVERAGE(Table2[1W Return vs Nifty]))/_xlfn.STDEV.P(Table2[1W Return vs Nifty])</f>
        <v>-1.0077152142082151</v>
      </c>
      <c r="O342">
        <v>3491.28</v>
      </c>
      <c r="P342">
        <v>3353.3573012521501</v>
      </c>
      <c r="Q342">
        <v>2953.2237368123701</v>
      </c>
      <c r="R342">
        <v>58.943197103937997</v>
      </c>
      <c r="S342">
        <v>1.6475332829220202E-2</v>
      </c>
      <c r="T342">
        <v>5.8282694383587241E-2</v>
      </c>
      <c r="U342">
        <v>0.20166987545294446</v>
      </c>
      <c r="V342">
        <v>0.61701234296478102</v>
      </c>
      <c r="W342">
        <v>3516.15</v>
      </c>
      <c r="X342">
        <v>3654</v>
      </c>
      <c r="Y342">
        <v>3488</v>
      </c>
      <c r="Z342">
        <v>3685</v>
      </c>
      <c r="AA342">
        <v>3050</v>
      </c>
      <c r="AB342">
        <v>3685.95</v>
      </c>
      <c r="AC342">
        <v>9.2857244429276342E-3</v>
      </c>
      <c r="AD342">
        <v>2.9643823264202007E-2</v>
      </c>
      <c r="AE342">
        <v>1.7431192660550598E-2</v>
      </c>
      <c r="AF342">
        <v>3.8379170423805231E-2</v>
      </c>
      <c r="AG342">
        <v>0.16354098360655733</v>
      </c>
      <c r="AH342">
        <v>3.8646866546438119E-2</v>
      </c>
      <c r="AI342">
        <v>3.8646866546438101</v>
      </c>
      <c r="AJ342">
        <v>66.454033771106893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0.09</v>
      </c>
      <c r="AM342" t="s">
        <v>2950</v>
      </c>
      <c r="AN342">
        <v>7.45</v>
      </c>
      <c r="AO342" t="s">
        <v>2950</v>
      </c>
      <c r="AP342">
        <v>8.2625577223129996E-3</v>
      </c>
      <c r="AQ342">
        <f>(Table2[[#This Row],[Sharpe Ratio]]-AVERAGE(Table2[Sharpe Ratio]))/_xlfn.STDEV.P(Table2[Sharpe Ratio])</f>
        <v>-0.53312175425831621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-1.6424844339287541</v>
      </c>
      <c r="AS342">
        <f>_xlfn.RANK.AVG(Table2[[#This Row],[1Y Return vs Nifty Z-Score]],Table2[1Y Return vs Nifty Z-Score])</f>
        <v>313</v>
      </c>
      <c r="AT342">
        <f>_xlfn.RANK.AVG(Table2[[#This Row],[6M Return vs Nifty Z-Score]],Table2[6M Return vs Nifty Z-Score])</f>
        <v>263</v>
      </c>
      <c r="AU342">
        <f>_xlfn.RANK.AVG(Table2[[#This Row],[Sharpe Ratio Z-Score]],Table2[Sharpe Ratio Z-Score])</f>
        <v>480</v>
      </c>
      <c r="AV342">
        <f>(Table2[[#This Row],[Rank 1Y]]+Table2[[#This Row],[Rank 6M]]+Table2[[#This Row],[Rank Sharpe]])/3</f>
        <v>352</v>
      </c>
    </row>
    <row r="343" spans="1:48" hidden="1" x14ac:dyDescent="0.3">
      <c r="A343" t="s">
        <v>1139</v>
      </c>
      <c r="B343" t="s">
        <v>1140</v>
      </c>
      <c r="C343" t="s">
        <v>2920</v>
      </c>
      <c r="D343" t="s">
        <v>268</v>
      </c>
      <c r="E343">
        <v>9500.7337426800004</v>
      </c>
      <c r="F343">
        <v>266.2</v>
      </c>
      <c r="G343">
        <v>42.6346068298554</v>
      </c>
      <c r="H343">
        <f>(Table2[[#This Row],[1Y Return vs Nifty]]-AVERAGE(Table2[1Y Return vs Nifty]))/_xlfn.STDEV.P(Table2[1Y Return vs Nifty])</f>
        <v>-3.8363147135243018E-2</v>
      </c>
      <c r="I343">
        <v>-6.9344120067361503</v>
      </c>
      <c r="J343">
        <f>(Table2[[#This Row],[1M Return vs Nifty]]-AVERAGE(Table2[1M Return vs Nifty]))/_xlfn.STDEV.P(Table2[1M Return vs Nifty])</f>
        <v>-0.89589860201199145</v>
      </c>
      <c r="K343">
        <v>-2.7720355873609202</v>
      </c>
      <c r="L343">
        <f>(Table2[[#This Row],[6M Return vs Nifty]]-AVERAGE(Table2[6M Return vs Nifty]))/_xlfn.STDEV.P(Table2[6M Return vs Nifty])</f>
        <v>-0.54287746750098576</v>
      </c>
      <c r="M343">
        <v>4.3215325092140402</v>
      </c>
      <c r="N343">
        <f>(Table2[[#This Row],[1W Return vs Nifty]]-AVERAGE(Table2[1W Return vs Nifty]))/_xlfn.STDEV.P(Table2[1W Return vs Nifty])</f>
        <v>0.52775285959120644</v>
      </c>
      <c r="O343">
        <v>249.59</v>
      </c>
      <c r="P343">
        <v>254.80419840436099</v>
      </c>
      <c r="Q343">
        <v>242.207416042787</v>
      </c>
      <c r="R343">
        <v>35.077361963866402</v>
      </c>
      <c r="S343">
        <v>6.654914059056849E-2</v>
      </c>
      <c r="T343">
        <v>4.472375913349147E-2</v>
      </c>
      <c r="U343">
        <v>9.9058007179163354E-2</v>
      </c>
      <c r="V343">
        <v>1.1522006125408299</v>
      </c>
      <c r="W343">
        <v>256.05</v>
      </c>
      <c r="X343">
        <v>269.99</v>
      </c>
      <c r="Y343">
        <v>249.1</v>
      </c>
      <c r="Z343">
        <v>269.99</v>
      </c>
      <c r="AA343">
        <v>209</v>
      </c>
      <c r="AB343">
        <v>269.99</v>
      </c>
      <c r="AC343">
        <v>3.9640695176723195E-2</v>
      </c>
      <c r="AD343">
        <v>1.4237415477085014E-2</v>
      </c>
      <c r="AE343">
        <v>6.8647129666800533E-2</v>
      </c>
      <c r="AF343">
        <v>1.4237415477085014E-2</v>
      </c>
      <c r="AG343">
        <v>0.27368421052631575</v>
      </c>
      <c r="AH343">
        <v>1.4237415477085014E-2</v>
      </c>
      <c r="AI343">
        <v>29.038317054845901</v>
      </c>
      <c r="AJ343">
        <v>76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</v>
      </c>
      <c r="AM343" t="s">
        <v>2949</v>
      </c>
      <c r="AN343">
        <v>23.3</v>
      </c>
      <c r="AO343" t="s">
        <v>2950</v>
      </c>
      <c r="AP343">
        <v>7.7194522071957997E-2</v>
      </c>
      <c r="AQ343">
        <f>(Table2[[#This Row],[Sharpe Ratio]]-AVERAGE(Table2[Sharpe Ratio]))/_xlfn.STDEV.P(Table2[Sharpe Ratio])</f>
        <v>0.24028975896705898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292</v>
      </c>
      <c r="AT343">
        <f>_xlfn.RANK.AVG(Table2[[#This Row],[6M Return vs Nifty Z-Score]],Table2[6M Return vs Nifty Z-Score])</f>
        <v>480</v>
      </c>
      <c r="AU343">
        <f>_xlfn.RANK.AVG(Table2[[#This Row],[Sharpe Ratio Z-Score]],Table2[Sharpe Ratio Z-Score])</f>
        <v>284</v>
      </c>
      <c r="AV343">
        <f>(Table2[[#This Row],[Rank 1Y]]+Table2[[#This Row],[Rank 6M]]+Table2[[#This Row],[Rank Sharpe]])/3</f>
        <v>352</v>
      </c>
    </row>
    <row r="344" spans="1:48" hidden="1" x14ac:dyDescent="0.3">
      <c r="A344" t="s">
        <v>1151</v>
      </c>
      <c r="B344" t="s">
        <v>1152</v>
      </c>
      <c r="C344" t="s">
        <v>2911</v>
      </c>
      <c r="D344" t="s">
        <v>129</v>
      </c>
      <c r="E344">
        <v>9306.3893406999996</v>
      </c>
      <c r="F344">
        <v>226.35</v>
      </c>
      <c r="G344">
        <v>38.189318544861699</v>
      </c>
      <c r="H344">
        <f>(Table2[[#This Row],[1Y Return vs Nifty]]-AVERAGE(Table2[1Y Return vs Nifty]))/_xlfn.STDEV.P(Table2[1Y Return vs Nifty])</f>
        <v>-9.1504460089032388E-2</v>
      </c>
      <c r="I344">
        <v>-19.349771675568501</v>
      </c>
      <c r="J344">
        <f>(Table2[[#This Row],[1M Return vs Nifty]]-AVERAGE(Table2[1M Return vs Nifty]))/_xlfn.STDEV.P(Table2[1M Return vs Nifty])</f>
        <v>-1.9721527284457483</v>
      </c>
      <c r="K344">
        <v>-19.517256485862401</v>
      </c>
      <c r="L344">
        <f>(Table2[[#This Row],[6M Return vs Nifty]]-AVERAGE(Table2[6M Return vs Nifty]))/_xlfn.STDEV.P(Table2[6M Return vs Nifty])</f>
        <v>-1.0546696136714817</v>
      </c>
      <c r="M344">
        <v>-3.5840583949384901</v>
      </c>
      <c r="N344">
        <f>(Table2[[#This Row],[1W Return vs Nifty]]-AVERAGE(Table2[1W Return vs Nifty]))/_xlfn.STDEV.P(Table2[1W Return vs Nifty])</f>
        <v>-0.9686138188772847</v>
      </c>
      <c r="O344">
        <v>232.98</v>
      </c>
      <c r="P344">
        <v>235.54603564349901</v>
      </c>
      <c r="Q344">
        <v>219.43966620565399</v>
      </c>
      <c r="R344">
        <v>50.2893922609912</v>
      </c>
      <c r="S344">
        <v>-2.8457378315735249E-2</v>
      </c>
      <c r="T344">
        <v>-3.9041351803590918E-2</v>
      </c>
      <c r="U344">
        <v>3.1490814372046039E-2</v>
      </c>
      <c r="V344">
        <v>0.62372803420480005</v>
      </c>
      <c r="W344">
        <v>225.15</v>
      </c>
      <c r="X344">
        <v>233.34</v>
      </c>
      <c r="Y344">
        <v>225.15</v>
      </c>
      <c r="Z344">
        <v>239.25</v>
      </c>
      <c r="AA344">
        <v>201</v>
      </c>
      <c r="AB344">
        <v>242.4</v>
      </c>
      <c r="AC344">
        <v>5.3297801465688188E-3</v>
      </c>
      <c r="AD344">
        <v>3.0881378396288905E-2</v>
      </c>
      <c r="AE344">
        <v>5.3297801465688188E-3</v>
      </c>
      <c r="AF344">
        <v>5.699138502319423E-2</v>
      </c>
      <c r="AG344">
        <v>0.12611940298507451</v>
      </c>
      <c r="AH344">
        <v>7.0907886017230082E-2</v>
      </c>
      <c r="AI344">
        <v>25.447316103379698</v>
      </c>
      <c r="AJ344">
        <v>69.913298052021105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-0.06</v>
      </c>
      <c r="AM344" t="s">
        <v>2949</v>
      </c>
      <c r="AN344">
        <v>5.89</v>
      </c>
      <c r="AO344" t="s">
        <v>2950</v>
      </c>
      <c r="AP344">
        <v>0.164362928204833</v>
      </c>
      <c r="AQ344">
        <f>(Table2[[#This Row],[Sharpe Ratio]]-AVERAGE(Table2[Sharpe Ratio]))/_xlfn.STDEV.P(Table2[Sharpe Ratio])</f>
        <v>1.2183127926747606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310</v>
      </c>
      <c r="AT344">
        <f>_xlfn.RANK.AVG(Table2[[#This Row],[6M Return vs Nifty Z-Score]],Table2[6M Return vs Nifty Z-Score])</f>
        <v>652</v>
      </c>
      <c r="AU344">
        <f>_xlfn.RANK.AVG(Table2[[#This Row],[Sharpe Ratio Z-Score]],Table2[Sharpe Ratio Z-Score])</f>
        <v>95</v>
      </c>
      <c r="AV344">
        <f>(Table2[[#This Row],[Rank 1Y]]+Table2[[#This Row],[Rank 6M]]+Table2[[#This Row],[Rank Sharpe]])/3</f>
        <v>352.33333333333331</v>
      </c>
    </row>
    <row r="345" spans="1:48" x14ac:dyDescent="0.3">
      <c r="A345" t="s">
        <v>1074</v>
      </c>
      <c r="B345" t="s">
        <v>1075</v>
      </c>
      <c r="C345" t="s">
        <v>2913</v>
      </c>
      <c r="D345" t="s">
        <v>65</v>
      </c>
      <c r="E345">
        <v>10390.346854919901</v>
      </c>
      <c r="F345">
        <v>490.65</v>
      </c>
      <c r="G345">
        <v>44.008241910144498</v>
      </c>
      <c r="H345">
        <f>(Table2[[#This Row],[1Y Return vs Nifty]]-AVERAGE(Table2[1Y Return vs Nifty]))/_xlfn.STDEV.P(Table2[1Y Return vs Nifty])</f>
        <v>-2.1941991294267008E-2</v>
      </c>
      <c r="I345">
        <v>12.4034999612468</v>
      </c>
      <c r="J345">
        <f>(Table2[[#This Row],[1M Return vs Nifty]]-AVERAGE(Table2[1M Return vs Nifty]))/_xlfn.STDEV.P(Table2[1M Return vs Nifty])</f>
        <v>0.78045295825752847</v>
      </c>
      <c r="K345">
        <v>17.439647388460902</v>
      </c>
      <c r="L345">
        <f>(Table2[[#This Row],[6M Return vs Nifty]]-AVERAGE(Table2[6M Return vs Nifty]))/_xlfn.STDEV.P(Table2[6M Return vs Nifty])</f>
        <v>7.4861806923230412E-2</v>
      </c>
      <c r="M345">
        <v>1.8573540231604799</v>
      </c>
      <c r="N345">
        <f>(Table2[[#This Row],[1W Return vs Nifty]]-AVERAGE(Table2[1W Return vs Nifty]))/_xlfn.STDEV.P(Table2[1W Return vs Nifty])</f>
        <v>6.1334267858529787E-2</v>
      </c>
      <c r="O345">
        <v>456.48</v>
      </c>
      <c r="P345">
        <v>440.20825496326597</v>
      </c>
      <c r="Q345">
        <v>403.60888946048198</v>
      </c>
      <c r="R345">
        <v>71.140505644877194</v>
      </c>
      <c r="S345">
        <v>7.4855415352260701E-2</v>
      </c>
      <c r="T345">
        <v>0.11458609525835262</v>
      </c>
      <c r="U345">
        <v>0.21565707003101164</v>
      </c>
      <c r="V345">
        <v>1.5260377057072301</v>
      </c>
      <c r="W345">
        <v>472.3</v>
      </c>
      <c r="X345">
        <v>498.75</v>
      </c>
      <c r="Y345">
        <v>455.2</v>
      </c>
      <c r="Z345">
        <v>498.75</v>
      </c>
      <c r="AA345">
        <v>401.25</v>
      </c>
      <c r="AB345">
        <v>498.75</v>
      </c>
      <c r="AC345">
        <v>3.8852424306584643E-2</v>
      </c>
      <c r="AD345">
        <v>1.6508712931825098E-2</v>
      </c>
      <c r="AE345">
        <v>7.7877855887521941E-2</v>
      </c>
      <c r="AF345">
        <v>1.6508712931825098E-2</v>
      </c>
      <c r="AG345">
        <v>0.22280373831775702</v>
      </c>
      <c r="AH345">
        <v>1.6508712931825098E-2</v>
      </c>
      <c r="AI345">
        <v>1.6508712931825</v>
      </c>
      <c r="AJ345">
        <v>74.391327527990001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</v>
      </c>
      <c r="AM345" t="s">
        <v>2950</v>
      </c>
      <c r="AN345">
        <v>19.09</v>
      </c>
      <c r="AO345" t="s">
        <v>2950</v>
      </c>
      <c r="AP345">
        <v>6.6621119980789997E-3</v>
      </c>
      <c r="AQ345">
        <f>(Table2[[#This Row],[Sharpe Ratio]]-AVERAGE(Table2[Sharpe Ratio]))/_xlfn.STDEV.P(Table2[Sharpe Ratio])</f>
        <v>-0.55107863625193476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0.34362840549308693</v>
      </c>
      <c r="AS345">
        <f>_xlfn.RANK.AVG(Table2[[#This Row],[1Y Return vs Nifty Z-Score]],Table2[1Y Return vs Nifty Z-Score])</f>
        <v>287</v>
      </c>
      <c r="AT345">
        <f>_xlfn.RANK.AVG(Table2[[#This Row],[6M Return vs Nifty Z-Score]],Table2[6M Return vs Nifty Z-Score])</f>
        <v>287</v>
      </c>
      <c r="AU345">
        <f>_xlfn.RANK.AVG(Table2[[#This Row],[Sharpe Ratio Z-Score]],Table2[Sharpe Ratio Z-Score])</f>
        <v>485</v>
      </c>
      <c r="AV345">
        <f>(Table2[[#This Row],[Rank 1Y]]+Table2[[#This Row],[Rank 6M]]+Table2[[#This Row],[Rank Sharpe]])/3</f>
        <v>353</v>
      </c>
    </row>
    <row r="346" spans="1:48" hidden="1" x14ac:dyDescent="0.3">
      <c r="A346" t="s">
        <v>1678</v>
      </c>
      <c r="B346" t="s">
        <v>1679</v>
      </c>
      <c r="C346" t="s">
        <v>2920</v>
      </c>
      <c r="D346" t="s">
        <v>523</v>
      </c>
      <c r="E346">
        <v>4188.5780590349996</v>
      </c>
      <c r="F346">
        <v>390.15</v>
      </c>
      <c r="G346">
        <v>3.0796933240325401</v>
      </c>
      <c r="H346">
        <f>(Table2[[#This Row],[1Y Return vs Nifty]]-AVERAGE(Table2[1Y Return vs Nifty]))/_xlfn.STDEV.P(Table2[1Y Return vs Nifty])</f>
        <v>-0.5112233763736671</v>
      </c>
      <c r="I346">
        <v>0.55864281928431603</v>
      </c>
      <c r="J346">
        <f>(Table2[[#This Row],[1M Return vs Nifty]]-AVERAGE(Table2[1M Return vs Nifty]))/_xlfn.STDEV.P(Table2[1M Return vs Nifty])</f>
        <v>-0.24634583904661922</v>
      </c>
      <c r="K346">
        <v>0.69765814400719695</v>
      </c>
      <c r="L346">
        <f>(Table2[[#This Row],[6M Return vs Nifty]]-AVERAGE(Table2[6M Return vs Nifty]))/_xlfn.STDEV.P(Table2[6M Return vs Nifty])</f>
        <v>-0.43683156866843487</v>
      </c>
      <c r="M346">
        <v>5.1030467433717099</v>
      </c>
      <c r="N346">
        <f>(Table2[[#This Row],[1W Return vs Nifty]]-AVERAGE(Table2[1W Return vs Nifty]))/_xlfn.STDEV.P(Table2[1W Return vs Nifty])</f>
        <v>0.67567752112765123</v>
      </c>
      <c r="O346">
        <v>363.32</v>
      </c>
      <c r="P346">
        <v>365.03959183022903</v>
      </c>
      <c r="Q346">
        <v>349.95759841080701</v>
      </c>
      <c r="R346">
        <v>67.322401207866804</v>
      </c>
      <c r="S346">
        <v>7.3846746669602448E-2</v>
      </c>
      <c r="T346">
        <v>6.8788177314884846E-2</v>
      </c>
      <c r="U346">
        <v>0.11484934681147307</v>
      </c>
      <c r="V346">
        <v>1.0818061845934901</v>
      </c>
      <c r="W346">
        <v>387.25</v>
      </c>
      <c r="X346">
        <v>404</v>
      </c>
      <c r="Y346">
        <v>354.5</v>
      </c>
      <c r="Z346">
        <v>404</v>
      </c>
      <c r="AA346">
        <v>303.8</v>
      </c>
      <c r="AB346">
        <v>404</v>
      </c>
      <c r="AC346">
        <v>7.4887023886378579E-3</v>
      </c>
      <c r="AD346">
        <v>3.5499166987056352E-2</v>
      </c>
      <c r="AE346">
        <v>0.10056417489421721</v>
      </c>
      <c r="AF346">
        <v>3.5499166987056352E-2</v>
      </c>
      <c r="AG346">
        <v>0.2842330480579327</v>
      </c>
      <c r="AH346">
        <v>3.5499166987056352E-2</v>
      </c>
      <c r="AI346">
        <v>17.6086120722799</v>
      </c>
      <c r="AJ346">
        <v>46.672932330827003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-0.02</v>
      </c>
      <c r="AM346" t="s">
        <v>2949</v>
      </c>
      <c r="AN346">
        <v>19.38</v>
      </c>
      <c r="AO346" t="s">
        <v>2950</v>
      </c>
      <c r="AP346">
        <v>0.14343856798965199</v>
      </c>
      <c r="AQ346">
        <f>(Table2[[#This Row],[Sharpe Ratio]]-AVERAGE(Table2[Sharpe Ratio]))/_xlfn.STDEV.P(Table2[Sharpe Ratio])</f>
        <v>0.98354302729842635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483</v>
      </c>
      <c r="AT346">
        <f>_xlfn.RANK.AVG(Table2[[#This Row],[6M Return vs Nifty Z-Score]],Table2[6M Return vs Nifty Z-Score])</f>
        <v>452</v>
      </c>
      <c r="AU346">
        <f>_xlfn.RANK.AVG(Table2[[#This Row],[Sharpe Ratio Z-Score]],Table2[Sharpe Ratio Z-Score])</f>
        <v>130</v>
      </c>
      <c r="AV346">
        <f>(Table2[[#This Row],[Rank 1Y]]+Table2[[#This Row],[Rank 6M]]+Table2[[#This Row],[Rank Sharpe]])/3</f>
        <v>355</v>
      </c>
    </row>
    <row r="347" spans="1:48" x14ac:dyDescent="0.3">
      <c r="A347" t="s">
        <v>992</v>
      </c>
      <c r="B347" t="s">
        <v>993</v>
      </c>
      <c r="C347" t="s">
        <v>2905</v>
      </c>
      <c r="D347" t="s">
        <v>354</v>
      </c>
      <c r="E347">
        <v>12269.054420805</v>
      </c>
      <c r="F347">
        <v>1044.25</v>
      </c>
      <c r="G347">
        <v>44.193264593940597</v>
      </c>
      <c r="H347">
        <f>(Table2[[#This Row],[1Y Return vs Nifty]]-AVERAGE(Table2[1Y Return vs Nifty]))/_xlfn.STDEV.P(Table2[1Y Return vs Nifty])</f>
        <v>-1.9730132869617629E-2</v>
      </c>
      <c r="I347">
        <v>9.8345197430239804</v>
      </c>
      <c r="J347">
        <f>(Table2[[#This Row],[1M Return vs Nifty]]-AVERAGE(Table2[1M Return vs Nifty]))/_xlfn.STDEV.P(Table2[1M Return vs Nifty])</f>
        <v>0.55775497492564197</v>
      </c>
      <c r="K347">
        <v>23.957823932272898</v>
      </c>
      <c r="L347">
        <f>(Table2[[#This Row],[6M Return vs Nifty]]-AVERAGE(Table2[6M Return vs Nifty]))/_xlfn.STDEV.P(Table2[6M Return vs Nifty])</f>
        <v>0.274079935050418</v>
      </c>
      <c r="M347">
        <v>-3.2104510530668402</v>
      </c>
      <c r="N347">
        <f>(Table2[[#This Row],[1W Return vs Nifty]]-AVERAGE(Table2[1W Return vs Nifty]))/_xlfn.STDEV.P(Table2[1W Return vs Nifty])</f>
        <v>-0.89789758982041934</v>
      </c>
      <c r="O347">
        <v>995.14</v>
      </c>
      <c r="P347">
        <v>982.63253207886896</v>
      </c>
      <c r="Q347">
        <v>882.44846429222605</v>
      </c>
      <c r="R347">
        <v>32.251896871115598</v>
      </c>
      <c r="S347">
        <v>4.9349840223486208E-2</v>
      </c>
      <c r="T347">
        <v>6.2706521420344608E-2</v>
      </c>
      <c r="U347">
        <v>0.18335522385156855</v>
      </c>
      <c r="V347">
        <v>1.08635484852147</v>
      </c>
      <c r="W347">
        <v>1037.75</v>
      </c>
      <c r="X347">
        <v>1058.8499999999999</v>
      </c>
      <c r="Y347">
        <v>1028.6500000000001</v>
      </c>
      <c r="Z347">
        <v>1075</v>
      </c>
      <c r="AA347">
        <v>813.35</v>
      </c>
      <c r="AB347">
        <v>1117</v>
      </c>
      <c r="AC347">
        <v>6.2635509515778232E-3</v>
      </c>
      <c r="AD347">
        <v>1.3981326310749331E-2</v>
      </c>
      <c r="AE347">
        <v>1.5165508190346566E-2</v>
      </c>
      <c r="AF347">
        <v>2.9446971510653563E-2</v>
      </c>
      <c r="AG347">
        <v>0.28388762525358091</v>
      </c>
      <c r="AH347">
        <v>6.9667225281302425E-2</v>
      </c>
      <c r="AI347">
        <v>14.8192482643045</v>
      </c>
      <c r="AJ347">
        <v>82.561188811188799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-0.04</v>
      </c>
      <c r="AM347" t="s">
        <v>2949</v>
      </c>
      <c r="AN347">
        <v>18.71</v>
      </c>
      <c r="AO347" t="s">
        <v>2950</v>
      </c>
      <c r="AP347">
        <v>-6.1369557310700005E-4</v>
      </c>
      <c r="AQ347">
        <f>(Table2[[#This Row],[Sharpe Ratio]]-AVERAGE(Table2[Sharpe Ratio]))/_xlfn.STDEV.P(Table2[Sharpe Ratio])</f>
        <v>-0.63271265606638083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-0.71850546878035781</v>
      </c>
      <c r="AS347">
        <f>_xlfn.RANK.AVG(Table2[[#This Row],[1Y Return vs Nifty Z-Score]],Table2[1Y Return vs Nifty Z-Score])</f>
        <v>284</v>
      </c>
      <c r="AT347">
        <f>_xlfn.RANK.AVG(Table2[[#This Row],[6M Return vs Nifty Z-Score]],Table2[6M Return vs Nifty Z-Score])</f>
        <v>241</v>
      </c>
      <c r="AU347">
        <f>_xlfn.RANK.AVG(Table2[[#This Row],[Sharpe Ratio Z-Score]],Table2[Sharpe Ratio Z-Score])</f>
        <v>542</v>
      </c>
      <c r="AV347">
        <f>(Table2[[#This Row],[Rank 1Y]]+Table2[[#This Row],[Rank 6M]]+Table2[[#This Row],[Rank Sharpe]])/3</f>
        <v>355.66666666666669</v>
      </c>
    </row>
    <row r="348" spans="1:48" x14ac:dyDescent="0.3">
      <c r="A348" t="s">
        <v>1236</v>
      </c>
      <c r="B348" t="s">
        <v>1237</v>
      </c>
      <c r="C348" t="s">
        <v>2917</v>
      </c>
      <c r="D348" t="s">
        <v>1238</v>
      </c>
      <c r="E348">
        <v>8363.5100252800003</v>
      </c>
      <c r="F348">
        <v>314.75</v>
      </c>
      <c r="G348">
        <v>59.866915854314598</v>
      </c>
      <c r="H348">
        <f>(Table2[[#This Row],[1Y Return vs Nifty]]-AVERAGE(Table2[1Y Return vs Nifty]))/_xlfn.STDEV.P(Table2[1Y Return vs Nifty])</f>
        <v>0.16764093360718124</v>
      </c>
      <c r="I348">
        <v>0.463052520082811</v>
      </c>
      <c r="J348">
        <f>(Table2[[#This Row],[1M Return vs Nifty]]-AVERAGE(Table2[1M Return vs Nifty]))/_xlfn.STDEV.P(Table2[1M Return vs Nifty])</f>
        <v>-0.25463230490076011</v>
      </c>
      <c r="K348">
        <v>-6.4487104048514796</v>
      </c>
      <c r="L348">
        <f>(Table2[[#This Row],[6M Return vs Nifty]]-AVERAGE(Table2[6M Return vs Nifty]))/_xlfn.STDEV.P(Table2[6M Return vs Nifty])</f>
        <v>-0.65524942765726546</v>
      </c>
      <c r="M348">
        <v>-1.9089458860992099</v>
      </c>
      <c r="N348">
        <f>(Table2[[#This Row],[1W Return vs Nifty]]-AVERAGE(Table2[1W Return vs Nifty]))/_xlfn.STDEV.P(Table2[1W Return vs Nifty])</f>
        <v>-0.65154927919863348</v>
      </c>
      <c r="O348">
        <v>312.33999999999997</v>
      </c>
      <c r="P348">
        <v>305.13113959574099</v>
      </c>
      <c r="Q348">
        <v>284.90582046117402</v>
      </c>
      <c r="R348">
        <v>74.285354721491899</v>
      </c>
      <c r="S348">
        <v>7.7159505666901662E-3</v>
      </c>
      <c r="T348">
        <v>3.1523693114386075E-2</v>
      </c>
      <c r="U348">
        <v>0.10475103488766058</v>
      </c>
      <c r="V348">
        <v>1.2498722740778501</v>
      </c>
      <c r="W348">
        <v>312.8</v>
      </c>
      <c r="X348">
        <v>320.8</v>
      </c>
      <c r="Y348">
        <v>310.3</v>
      </c>
      <c r="Z348">
        <v>323.39999999999998</v>
      </c>
      <c r="AA348">
        <v>250.05</v>
      </c>
      <c r="AB348">
        <v>334.8</v>
      </c>
      <c r="AC348">
        <v>6.2340153452684621E-3</v>
      </c>
      <c r="AD348">
        <v>1.9221604447974716E-2</v>
      </c>
      <c r="AE348">
        <v>1.4340960360941013E-2</v>
      </c>
      <c r="AF348">
        <v>2.7482128673550266E-2</v>
      </c>
      <c r="AG348">
        <v>0.25874825034992988</v>
      </c>
      <c r="AH348">
        <v>6.3701350277998392E-2</v>
      </c>
      <c r="AI348">
        <v>15.949166004765599</v>
      </c>
      <c r="AJ348">
        <v>105.651747794838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-0.03</v>
      </c>
      <c r="AM348" t="s">
        <v>2949</v>
      </c>
      <c r="AN348">
        <v>9.6300000000000008</v>
      </c>
      <c r="AO348" t="s">
        <v>2950</v>
      </c>
      <c r="AP348">
        <v>6.3508353386861005E-2</v>
      </c>
      <c r="AQ348">
        <f>(Table2[[#This Row],[Sharpe Ratio]]-AVERAGE(Table2[Sharpe Ratio]))/_xlfn.STDEV.P(Table2[Sharpe Ratio])</f>
        <v>8.6731964221679433E-2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-1.3070581139277984</v>
      </c>
      <c r="AS348">
        <f>_xlfn.RANK.AVG(Table2[[#This Row],[1Y Return vs Nifty Z-Score]],Table2[1Y Return vs Nifty Z-Score])</f>
        <v>232</v>
      </c>
      <c r="AT348">
        <f>_xlfn.RANK.AVG(Table2[[#This Row],[6M Return vs Nifty Z-Score]],Table2[6M Return vs Nifty Z-Score])</f>
        <v>519</v>
      </c>
      <c r="AU348">
        <f>_xlfn.RANK.AVG(Table2[[#This Row],[Sharpe Ratio Z-Score]],Table2[Sharpe Ratio Z-Score])</f>
        <v>319</v>
      </c>
      <c r="AV348">
        <f>(Table2[[#This Row],[Rank 1Y]]+Table2[[#This Row],[Rank 6M]]+Table2[[#This Row],[Rank Sharpe]])/3</f>
        <v>356.66666666666669</v>
      </c>
    </row>
    <row r="349" spans="1:48" x14ac:dyDescent="0.3">
      <c r="A349" t="s">
        <v>664</v>
      </c>
      <c r="B349" t="s">
        <v>665</v>
      </c>
      <c r="C349" t="s">
        <v>2914</v>
      </c>
      <c r="D349" t="s">
        <v>383</v>
      </c>
      <c r="E349">
        <v>23182.228080000001</v>
      </c>
      <c r="F349">
        <v>3537.55</v>
      </c>
      <c r="G349">
        <v>26.872089683425099</v>
      </c>
      <c r="H349">
        <f>(Table2[[#This Row],[1Y Return vs Nifty]]-AVERAGE(Table2[1Y Return vs Nifty]))/_xlfn.STDEV.P(Table2[1Y Return vs Nifty])</f>
        <v>-0.22679656312889451</v>
      </c>
      <c r="I349">
        <v>2.7681925887419201</v>
      </c>
      <c r="J349">
        <f>(Table2[[#This Row],[1M Return vs Nifty]]-AVERAGE(Table2[1M Return vs Nifty]))/_xlfn.STDEV.P(Table2[1M Return vs Nifty])</f>
        <v>-5.4805914278321773E-2</v>
      </c>
      <c r="K349">
        <v>-4.9670522267409902</v>
      </c>
      <c r="L349">
        <f>(Table2[[#This Row],[6M Return vs Nifty]]-AVERAGE(Table2[6M Return vs Nifty]))/_xlfn.STDEV.P(Table2[6M Return vs Nifty])</f>
        <v>-0.60996480445267731</v>
      </c>
      <c r="M349">
        <v>1.9139715997059701</v>
      </c>
      <c r="N349">
        <f>(Table2[[#This Row],[1W Return vs Nifty]]-AVERAGE(Table2[1W Return vs Nifty]))/_xlfn.STDEV.P(Table2[1W Return vs Nifty])</f>
        <v>7.2050817195001254E-2</v>
      </c>
      <c r="O349">
        <v>3382.51</v>
      </c>
      <c r="P349">
        <v>3256.3328145625101</v>
      </c>
      <c r="Q349">
        <v>3028.03026564027</v>
      </c>
      <c r="R349">
        <v>68.724618555581799</v>
      </c>
      <c r="S349">
        <v>4.5835784668781354E-2</v>
      </c>
      <c r="T349">
        <v>8.6360087083196868E-2</v>
      </c>
      <c r="U349">
        <v>0.16826771520131856</v>
      </c>
      <c r="V349">
        <v>1.2096020291846501</v>
      </c>
      <c r="W349">
        <v>3483.65</v>
      </c>
      <c r="X349">
        <v>3580</v>
      </c>
      <c r="Y349">
        <v>3332</v>
      </c>
      <c r="Z349">
        <v>3587</v>
      </c>
      <c r="AA349">
        <v>3095.6</v>
      </c>
      <c r="AB349">
        <v>3587</v>
      </c>
      <c r="AC349">
        <v>1.5472277639831722E-2</v>
      </c>
      <c r="AD349">
        <v>1.1999830391089761E-2</v>
      </c>
      <c r="AE349">
        <v>6.1689675870348237E-2</v>
      </c>
      <c r="AF349">
        <v>1.397860100917292E-2</v>
      </c>
      <c r="AG349">
        <v>0.1427671533789896</v>
      </c>
      <c r="AH349">
        <v>1.397860100917292E-2</v>
      </c>
      <c r="AI349">
        <v>11.3425958643694</v>
      </c>
      <c r="AJ349">
        <v>56.386905682898202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0.08</v>
      </c>
      <c r="AM349" t="s">
        <v>2950</v>
      </c>
      <c r="AN349">
        <v>10.92</v>
      </c>
      <c r="AO349" t="s">
        <v>2950</v>
      </c>
      <c r="AP349">
        <v>0.103452818978661</v>
      </c>
      <c r="AQ349">
        <f>(Table2[[#This Row],[Sharpe Ratio]]-AVERAGE(Table2[Sharpe Ratio]))/_xlfn.STDEV.P(Table2[Sharpe Ratio])</f>
        <v>0.53490589731360749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-0.28461056735128487</v>
      </c>
      <c r="AS349">
        <f>_xlfn.RANK.AVG(Table2[[#This Row],[1Y Return vs Nifty Z-Score]],Table2[1Y Return vs Nifty Z-Score])</f>
        <v>355</v>
      </c>
      <c r="AT349">
        <f>_xlfn.RANK.AVG(Table2[[#This Row],[6M Return vs Nifty Z-Score]],Table2[6M Return vs Nifty Z-Score])</f>
        <v>498</v>
      </c>
      <c r="AU349">
        <f>_xlfn.RANK.AVG(Table2[[#This Row],[Sharpe Ratio Z-Score]],Table2[Sharpe Ratio Z-Score])</f>
        <v>220</v>
      </c>
      <c r="AV349">
        <f>(Table2[[#This Row],[Rank 1Y]]+Table2[[#This Row],[Rank 6M]]+Table2[[#This Row],[Rank Sharpe]])/3</f>
        <v>357.66666666666669</v>
      </c>
    </row>
    <row r="350" spans="1:48" x14ac:dyDescent="0.3">
      <c r="A350" t="s">
        <v>1492</v>
      </c>
      <c r="B350" t="s">
        <v>1493</v>
      </c>
      <c r="C350" t="s">
        <v>2910</v>
      </c>
      <c r="D350" t="s">
        <v>255</v>
      </c>
      <c r="E350">
        <v>5747.5149892299996</v>
      </c>
      <c r="F350">
        <v>514</v>
      </c>
      <c r="G350">
        <v>5.3659608506707199</v>
      </c>
      <c r="H350">
        <f>(Table2[[#This Row],[1Y Return vs Nifty]]-AVERAGE(Table2[1Y Return vs Nifty]))/_xlfn.STDEV.P(Table2[1Y Return vs Nifty])</f>
        <v>-0.48389213251726615</v>
      </c>
      <c r="I350">
        <v>19.798910066067101</v>
      </c>
      <c r="J350">
        <f>(Table2[[#This Row],[1M Return vs Nifty]]-AVERAGE(Table2[1M Return vs Nifty]))/_xlfn.STDEV.P(Table2[1M Return vs Nifty])</f>
        <v>1.4215411630530739</v>
      </c>
      <c r="K350">
        <v>31.4806740558884</v>
      </c>
      <c r="L350">
        <f>(Table2[[#This Row],[6M Return vs Nifty]]-AVERAGE(Table2[6M Return vs Nifty]))/_xlfn.STDEV.P(Table2[6M Return vs Nifty])</f>
        <v>0.50400437936925668</v>
      </c>
      <c r="M350">
        <v>-1.23887510896145</v>
      </c>
      <c r="N350">
        <f>(Table2[[#This Row],[1W Return vs Nifty]]-AVERAGE(Table2[1W Return vs Nifty]))/_xlfn.STDEV.P(Table2[1W Return vs Nifty])</f>
        <v>-0.52471858491140921</v>
      </c>
      <c r="O350">
        <v>476.83</v>
      </c>
      <c r="P350">
        <v>447.40763058341099</v>
      </c>
      <c r="Q350">
        <v>412.21076523811098</v>
      </c>
      <c r="R350">
        <v>56.533686127079399</v>
      </c>
      <c r="S350">
        <v>7.7952310047606055E-2</v>
      </c>
      <c r="T350">
        <v>0.14884048653741955</v>
      </c>
      <c r="U350">
        <v>0.24693492588213006</v>
      </c>
      <c r="V350">
        <v>2.1968228150140998</v>
      </c>
      <c r="W350">
        <v>509</v>
      </c>
      <c r="X350">
        <v>519.54999999999995</v>
      </c>
      <c r="Y350">
        <v>507</v>
      </c>
      <c r="Z350">
        <v>527</v>
      </c>
      <c r="AA350">
        <v>399</v>
      </c>
      <c r="AB350">
        <v>527</v>
      </c>
      <c r="AC350">
        <v>9.8231827111985304E-3</v>
      </c>
      <c r="AD350">
        <v>1.0797665369649767E-2</v>
      </c>
      <c r="AE350">
        <v>1.3806706114398493E-2</v>
      </c>
      <c r="AF350">
        <v>2.5291828793774229E-2</v>
      </c>
      <c r="AG350">
        <v>0.28822055137844615</v>
      </c>
      <c r="AH350">
        <v>2.5291828793774229E-2</v>
      </c>
      <c r="AI350">
        <v>2.5291828793774198</v>
      </c>
      <c r="AJ350">
        <v>45.300353356890398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0.05</v>
      </c>
      <c r="AM350" t="s">
        <v>2950</v>
      </c>
      <c r="AN350">
        <v>21.95</v>
      </c>
      <c r="AO350" t="s">
        <v>2950</v>
      </c>
      <c r="AP350">
        <v>3.0794856642116002E-2</v>
      </c>
      <c r="AQ350">
        <f>(Table2[[#This Row],[Sharpe Ratio]]-AVERAGE(Table2[Sharpe Ratio]))/_xlfn.STDEV.P(Table2[Sharpe Ratio])</f>
        <v>-0.28031103620569664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0.63662378878795856</v>
      </c>
      <c r="AS350">
        <f>_xlfn.RANK.AVG(Table2[[#This Row],[1Y Return vs Nifty Z-Score]],Table2[1Y Return vs Nifty Z-Score])</f>
        <v>471</v>
      </c>
      <c r="AT350">
        <f>_xlfn.RANK.AVG(Table2[[#This Row],[6M Return vs Nifty Z-Score]],Table2[6M Return vs Nifty Z-Score])</f>
        <v>191</v>
      </c>
      <c r="AU350">
        <f>_xlfn.RANK.AVG(Table2[[#This Row],[Sharpe Ratio Z-Score]],Table2[Sharpe Ratio Z-Score])</f>
        <v>412</v>
      </c>
      <c r="AV350">
        <f>(Table2[[#This Row],[Rank 1Y]]+Table2[[#This Row],[Rank 6M]]+Table2[[#This Row],[Rank Sharpe]])/3</f>
        <v>358</v>
      </c>
    </row>
    <row r="351" spans="1:48" x14ac:dyDescent="0.3">
      <c r="A351" t="s">
        <v>851</v>
      </c>
      <c r="B351" t="s">
        <v>852</v>
      </c>
      <c r="C351" t="s">
        <v>2917</v>
      </c>
      <c r="D351" t="s">
        <v>211</v>
      </c>
      <c r="E351">
        <v>16000.6075733</v>
      </c>
      <c r="F351">
        <v>412.15</v>
      </c>
      <c r="G351">
        <v>32.022482341544297</v>
      </c>
      <c r="H351">
        <f>(Table2[[#This Row],[1Y Return vs Nifty]]-AVERAGE(Table2[1Y Return vs Nifty]))/_xlfn.STDEV.P(Table2[1Y Return vs Nifty])</f>
        <v>-0.16522606184015767</v>
      </c>
      <c r="I351">
        <v>7.7587679148618296</v>
      </c>
      <c r="J351">
        <f>(Table2[[#This Row],[1M Return vs Nifty]]-AVERAGE(Table2[1M Return vs Nifty]))/_xlfn.STDEV.P(Table2[1M Return vs Nifty])</f>
        <v>0.3778136337077731</v>
      </c>
      <c r="K351">
        <v>32.964119631328799</v>
      </c>
      <c r="L351">
        <f>(Table2[[#This Row],[6M Return vs Nifty]]-AVERAGE(Table2[6M Return vs Nifty]))/_xlfn.STDEV.P(Table2[6M Return vs Nifty])</f>
        <v>0.54934363164807909</v>
      </c>
      <c r="M351">
        <v>-0.139152308262153</v>
      </c>
      <c r="N351">
        <f>(Table2[[#This Row],[1W Return vs Nifty]]-AVERAGE(Table2[1W Return vs Nifty]))/_xlfn.STDEV.P(Table2[1W Return vs Nifty])</f>
        <v>-0.31656354951056354</v>
      </c>
      <c r="O351">
        <v>394.91</v>
      </c>
      <c r="P351">
        <v>369.38050379228201</v>
      </c>
      <c r="Q351">
        <v>325.95848691327899</v>
      </c>
      <c r="R351">
        <v>55.034238637970397</v>
      </c>
      <c r="S351">
        <v>4.3655516446785114E-2</v>
      </c>
      <c r="T351">
        <v>0.1157870969599657</v>
      </c>
      <c r="U351">
        <v>0.26442481649404681</v>
      </c>
      <c r="V351">
        <v>1.31696503239855</v>
      </c>
      <c r="W351">
        <v>412.15</v>
      </c>
      <c r="X351">
        <v>429.8</v>
      </c>
      <c r="Y351">
        <v>400</v>
      </c>
      <c r="Z351">
        <v>429.8</v>
      </c>
      <c r="AA351">
        <v>345</v>
      </c>
      <c r="AB351">
        <v>429.8</v>
      </c>
      <c r="AC351">
        <v>0</v>
      </c>
      <c r="AD351">
        <v>4.282421448501772E-2</v>
      </c>
      <c r="AE351">
        <v>3.0375000000000041E-2</v>
      </c>
      <c r="AF351">
        <v>4.282421448501772E-2</v>
      </c>
      <c r="AG351">
        <v>0.19463768115942015</v>
      </c>
      <c r="AH351">
        <v>4.282421448501772E-2</v>
      </c>
      <c r="AI351">
        <v>1.2859395851025199</v>
      </c>
      <c r="AJ351">
        <v>60.494548286604299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0.21</v>
      </c>
      <c r="AM351" t="s">
        <v>2950</v>
      </c>
      <c r="AN351">
        <v>14.98</v>
      </c>
      <c r="AO351" t="s">
        <v>2950</v>
      </c>
      <c r="AP351">
        <v>-5.3956553577889999E-3</v>
      </c>
      <c r="AQ351">
        <f>(Table2[[#This Row],[Sharpe Ratio]]-AVERAGE(Table2[Sharpe Ratio]))/_xlfn.STDEV.P(Table2[Sharpe Ratio])</f>
        <v>-0.68636588919483499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-0.24099823518970398</v>
      </c>
      <c r="AS351">
        <f>_xlfn.RANK.AVG(Table2[[#This Row],[1Y Return vs Nifty Z-Score]],Table2[1Y Return vs Nifty Z-Score])</f>
        <v>337</v>
      </c>
      <c r="AT351">
        <f>_xlfn.RANK.AVG(Table2[[#This Row],[6M Return vs Nifty Z-Score]],Table2[6M Return vs Nifty Z-Score])</f>
        <v>180</v>
      </c>
      <c r="AU351">
        <f>_xlfn.RANK.AVG(Table2[[#This Row],[Sharpe Ratio Z-Score]],Table2[Sharpe Ratio Z-Score])</f>
        <v>559</v>
      </c>
      <c r="AV351">
        <f>(Table2[[#This Row],[Rank 1Y]]+Table2[[#This Row],[Rank 6M]]+Table2[[#This Row],[Rank Sharpe]])/3</f>
        <v>358.66666666666669</v>
      </c>
    </row>
    <row r="352" spans="1:48" hidden="1" x14ac:dyDescent="0.3">
      <c r="A352" t="s">
        <v>1855</v>
      </c>
      <c r="B352" t="s">
        <v>1856</v>
      </c>
      <c r="C352" t="s">
        <v>2906</v>
      </c>
      <c r="D352" t="s">
        <v>508</v>
      </c>
      <c r="E352">
        <v>3202.3534799399999</v>
      </c>
      <c r="F352">
        <v>1072.3499999999999</v>
      </c>
      <c r="G352">
        <v>30.144779573846002</v>
      </c>
      <c r="H352">
        <f>(Table2[[#This Row],[1Y Return vs Nifty]]-AVERAGE(Table2[1Y Return vs Nifty]))/_xlfn.STDEV.P(Table2[1Y Return vs Nifty])</f>
        <v>-0.1876731077942522</v>
      </c>
      <c r="I352">
        <v>-6.9146515276942297</v>
      </c>
      <c r="J352">
        <f>(Table2[[#This Row],[1M Return vs Nifty]]-AVERAGE(Table2[1M Return vs Nifty]))/_xlfn.STDEV.P(Table2[1M Return vs Nifty])</f>
        <v>-0.89418561924898987</v>
      </c>
      <c r="K352">
        <v>7.02799523499265</v>
      </c>
      <c r="L352">
        <f>(Table2[[#This Row],[6M Return vs Nifty]]-AVERAGE(Table2[6M Return vs Nifty]))/_xlfn.STDEV.P(Table2[6M Return vs Nifty])</f>
        <v>-0.24335446702756802</v>
      </c>
      <c r="M352">
        <v>-1.4001907652099801</v>
      </c>
      <c r="N352">
        <f>(Table2[[#This Row],[1W Return vs Nifty]]-AVERAGE(Table2[1W Return vs Nifty]))/_xlfn.STDEV.P(Table2[1W Return vs Nifty])</f>
        <v>-0.55525233952281794</v>
      </c>
      <c r="O352">
        <v>1068.55</v>
      </c>
      <c r="P352">
        <v>1083.8103861550801</v>
      </c>
      <c r="Q352">
        <v>1002.86567475767</v>
      </c>
      <c r="R352">
        <v>30.7716093353128</v>
      </c>
      <c r="S352">
        <v>3.5562210472135369E-3</v>
      </c>
      <c r="T352">
        <v>-1.057416158903679E-2</v>
      </c>
      <c r="U352">
        <v>6.9285774746572937E-2</v>
      </c>
      <c r="V352">
        <v>0.751111360341432</v>
      </c>
      <c r="W352">
        <v>1057.05</v>
      </c>
      <c r="X352">
        <v>1091.4000000000001</v>
      </c>
      <c r="Y352">
        <v>1056.05</v>
      </c>
      <c r="Z352">
        <v>1091.4000000000001</v>
      </c>
      <c r="AA352">
        <v>941</v>
      </c>
      <c r="AB352">
        <v>1109</v>
      </c>
      <c r="AC352">
        <v>1.447424435930178E-2</v>
      </c>
      <c r="AD352">
        <v>1.7764722338788896E-2</v>
      </c>
      <c r="AE352">
        <v>1.5434875242649415E-2</v>
      </c>
      <c r="AF352">
        <v>1.7764722338788896E-2</v>
      </c>
      <c r="AG352">
        <v>0.13958554729011685</v>
      </c>
      <c r="AH352">
        <v>3.4177274210845487E-2</v>
      </c>
      <c r="AI352">
        <v>17.867300787988999</v>
      </c>
      <c r="AJ352">
        <v>57.2706607025005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-0.16</v>
      </c>
      <c r="AM352" t="s">
        <v>2949</v>
      </c>
      <c r="AN352">
        <v>9.89</v>
      </c>
      <c r="AO352" t="s">
        <v>2950</v>
      </c>
      <c r="AP352">
        <v>5.5886929144748999E-2</v>
      </c>
      <c r="AQ352">
        <f>(Table2[[#This Row],[Sharpe Ratio]]-AVERAGE(Table2[Sharpe Ratio]))/_xlfn.STDEV.P(Table2[Sharpe Ratio])</f>
        <v>1.2201510644969792E-3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343</v>
      </c>
      <c r="AT352">
        <f>_xlfn.RANK.AVG(Table2[[#This Row],[6M Return vs Nifty Z-Score]],Table2[6M Return vs Nifty Z-Score])</f>
        <v>384</v>
      </c>
      <c r="AU352">
        <f>_xlfn.RANK.AVG(Table2[[#This Row],[Sharpe Ratio Z-Score]],Table2[Sharpe Ratio Z-Score])</f>
        <v>350</v>
      </c>
      <c r="AV352">
        <f>(Table2[[#This Row],[Rank 1Y]]+Table2[[#This Row],[Rank 6M]]+Table2[[#This Row],[Rank Sharpe]])/3</f>
        <v>359</v>
      </c>
    </row>
    <row r="353" spans="1:48" x14ac:dyDescent="0.3">
      <c r="A353" t="s">
        <v>205</v>
      </c>
      <c r="B353" t="s">
        <v>206</v>
      </c>
      <c r="C353" t="s">
        <v>2913</v>
      </c>
      <c r="D353" t="s">
        <v>65</v>
      </c>
      <c r="E353">
        <v>120022.77142772</v>
      </c>
      <c r="F353">
        <v>1541.55</v>
      </c>
      <c r="G353">
        <v>28.166142421338201</v>
      </c>
      <c r="H353">
        <f>(Table2[[#This Row],[1Y Return vs Nifty]]-AVERAGE(Table2[1Y Return vs Nifty]))/_xlfn.STDEV.P(Table2[1Y Return vs Nifty])</f>
        <v>-0.21132677644345224</v>
      </c>
      <c r="I353">
        <v>5.6038799035199496</v>
      </c>
      <c r="J353">
        <f>(Table2[[#This Row],[1M Return vs Nifty]]-AVERAGE(Table2[1M Return vs Nifty]))/_xlfn.STDEV.P(Table2[1M Return vs Nifty])</f>
        <v>0.19101218968424696</v>
      </c>
      <c r="K353">
        <v>15.598105422479099</v>
      </c>
      <c r="L353">
        <f>(Table2[[#This Row],[6M Return vs Nifty]]-AVERAGE(Table2[6M Return vs Nifty]))/_xlfn.STDEV.P(Table2[6M Return vs Nifty])</f>
        <v>1.8577884438982763E-2</v>
      </c>
      <c r="M353">
        <v>-0.18364041560065</v>
      </c>
      <c r="N353">
        <f>(Table2[[#This Row],[1W Return vs Nifty]]-AVERAGE(Table2[1W Return vs Nifty]))/_xlfn.STDEV.P(Table2[1W Return vs Nifty])</f>
        <v>-0.32498423838968188</v>
      </c>
      <c r="O353">
        <v>1512.14</v>
      </c>
      <c r="P353">
        <v>1470.69798905015</v>
      </c>
      <c r="Q353">
        <v>1347.8717088743499</v>
      </c>
      <c r="R353">
        <v>68.858954350548501</v>
      </c>
      <c r="S353">
        <v>1.9449257343896686E-2</v>
      </c>
      <c r="T353">
        <v>4.8175771964990455E-2</v>
      </c>
      <c r="U353">
        <v>0.14369193288239335</v>
      </c>
      <c r="V353">
        <v>0.940618671664193</v>
      </c>
      <c r="W353">
        <v>1533.5</v>
      </c>
      <c r="X353">
        <v>1562.9</v>
      </c>
      <c r="Y353">
        <v>1533.5</v>
      </c>
      <c r="Z353">
        <v>1582</v>
      </c>
      <c r="AA353">
        <v>1418.55</v>
      </c>
      <c r="AB353">
        <v>1582</v>
      </c>
      <c r="AC353">
        <v>5.2494294098466288E-3</v>
      </c>
      <c r="AD353">
        <v>1.3849696733806871E-2</v>
      </c>
      <c r="AE353">
        <v>5.2494294098466288E-3</v>
      </c>
      <c r="AF353">
        <v>2.6239823554214947E-2</v>
      </c>
      <c r="AG353">
        <v>8.670825843290686E-2</v>
      </c>
      <c r="AH353">
        <v>2.6239823554214947E-2</v>
      </c>
      <c r="AI353">
        <v>2.6239823554214898</v>
      </c>
      <c r="AJ353">
        <v>56.3993303911124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0.01</v>
      </c>
      <c r="AM353" t="s">
        <v>2950</v>
      </c>
      <c r="AN353">
        <v>5.4</v>
      </c>
      <c r="AO353" t="s">
        <v>2950</v>
      </c>
      <c r="AP353">
        <v>2.5044363018740998E-2</v>
      </c>
      <c r="AQ353">
        <f>(Table2[[#This Row],[Sharpe Ratio]]-AVERAGE(Table2[Sharpe Ratio]))/_xlfn.STDEV.P(Table2[Sharpe Ratio])</f>
        <v>-0.34483114697010481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-0.67155208768000918</v>
      </c>
      <c r="AS353">
        <f>_xlfn.RANK.AVG(Table2[[#This Row],[1Y Return vs Nifty Z-Score]],Table2[1Y Return vs Nifty Z-Score])</f>
        <v>353</v>
      </c>
      <c r="AT353">
        <f>_xlfn.RANK.AVG(Table2[[#This Row],[6M Return vs Nifty Z-Score]],Table2[6M Return vs Nifty Z-Score])</f>
        <v>299</v>
      </c>
      <c r="AU353">
        <f>_xlfn.RANK.AVG(Table2[[#This Row],[Sharpe Ratio Z-Score]],Table2[Sharpe Ratio Z-Score])</f>
        <v>434</v>
      </c>
      <c r="AV353">
        <f>(Table2[[#This Row],[Rank 1Y]]+Table2[[#This Row],[Rank 6M]]+Table2[[#This Row],[Rank Sharpe]])/3</f>
        <v>362</v>
      </c>
    </row>
    <row r="354" spans="1:48" x14ac:dyDescent="0.3">
      <c r="A354" t="s">
        <v>1339</v>
      </c>
      <c r="B354" t="s">
        <v>1340</v>
      </c>
      <c r="C354" t="s">
        <v>2908</v>
      </c>
      <c r="D354" t="s">
        <v>417</v>
      </c>
      <c r="E354">
        <v>7096.3536385500001</v>
      </c>
      <c r="F354">
        <v>615.85</v>
      </c>
      <c r="G354">
        <v>33.9317811205404</v>
      </c>
      <c r="H354">
        <f>(Table2[[#This Row],[1Y Return vs Nifty]]-AVERAGE(Table2[1Y Return vs Nifty]))/_xlfn.STDEV.P(Table2[1Y Return vs Nifty])</f>
        <v>-0.1424013005576476</v>
      </c>
      <c r="I354">
        <v>13.880738973378801</v>
      </c>
      <c r="J354">
        <f>(Table2[[#This Row],[1M Return vs Nifty]]-AVERAGE(Table2[1M Return vs Nifty]))/_xlfn.STDEV.P(Table2[1M Return vs Nifty])</f>
        <v>0.90851083373956176</v>
      </c>
      <c r="K354">
        <v>43.183956438080699</v>
      </c>
      <c r="L354">
        <f>(Table2[[#This Row],[6M Return vs Nifty]]-AVERAGE(Table2[6M Return vs Nifty]))/_xlfn.STDEV.P(Table2[6M Return vs Nifty])</f>
        <v>0.86169736197765934</v>
      </c>
      <c r="M354">
        <v>3.68509474545528</v>
      </c>
      <c r="N354">
        <f>(Table2[[#This Row],[1W Return vs Nifty]]-AVERAGE(Table2[1W Return vs Nifty]))/_xlfn.STDEV.P(Table2[1W Return vs Nifty])</f>
        <v>0.40728820689745565</v>
      </c>
      <c r="O354">
        <v>585.61</v>
      </c>
      <c r="P354">
        <v>553.08526132994905</v>
      </c>
      <c r="Q354">
        <v>492.63256970165003</v>
      </c>
      <c r="R354">
        <v>41.524228805897103</v>
      </c>
      <c r="S354">
        <v>5.1638462457949785E-2</v>
      </c>
      <c r="T354">
        <v>0.11348112679612332</v>
      </c>
      <c r="U354">
        <v>0.25012034907268399</v>
      </c>
      <c r="V354">
        <v>3.4672251510982601</v>
      </c>
      <c r="W354">
        <v>613.35</v>
      </c>
      <c r="X354">
        <v>637.79999999999995</v>
      </c>
      <c r="Y354">
        <v>588.04999999999995</v>
      </c>
      <c r="Z354">
        <v>672</v>
      </c>
      <c r="AA354">
        <v>486.45</v>
      </c>
      <c r="AB354">
        <v>672</v>
      </c>
      <c r="AC354">
        <v>4.0759761962989582E-3</v>
      </c>
      <c r="AD354">
        <v>3.5641795891856676E-2</v>
      </c>
      <c r="AE354">
        <v>4.7274891590851187E-2</v>
      </c>
      <c r="AF354">
        <v>9.117479905821213E-2</v>
      </c>
      <c r="AG354">
        <v>0.26600883955185539</v>
      </c>
      <c r="AH354">
        <v>9.117479905821213E-2</v>
      </c>
      <c r="AI354">
        <v>9.1174799058212095</v>
      </c>
      <c r="AJ354">
        <v>59.940267497727497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0.18</v>
      </c>
      <c r="AM354" t="s">
        <v>2950</v>
      </c>
      <c r="AN354">
        <v>25.35</v>
      </c>
      <c r="AO354" t="s">
        <v>2950</v>
      </c>
      <c r="AP354">
        <v>-5.1907834184949E-2</v>
      </c>
      <c r="AQ354">
        <f>(Table2[[#This Row],[Sharpe Ratio]]-AVERAGE(Table2[Sharpe Ratio]))/_xlfn.STDEV.P(Table2[Sharpe Ratio])</f>
        <v>-1.2082290763173753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0.82686602573965384</v>
      </c>
      <c r="AS354">
        <f>_xlfn.RANK.AVG(Table2[[#This Row],[1Y Return vs Nifty Z-Score]],Table2[1Y Return vs Nifty Z-Score])</f>
        <v>327</v>
      </c>
      <c r="AT354">
        <f>_xlfn.RANK.AVG(Table2[[#This Row],[6M Return vs Nifty Z-Score]],Table2[6M Return vs Nifty Z-Score])</f>
        <v>117</v>
      </c>
      <c r="AU354">
        <f>_xlfn.RANK.AVG(Table2[[#This Row],[Sharpe Ratio Z-Score]],Table2[Sharpe Ratio Z-Score])</f>
        <v>644</v>
      </c>
      <c r="AV354">
        <f>(Table2[[#This Row],[Rank 1Y]]+Table2[[#This Row],[Rank 6M]]+Table2[[#This Row],[Rank Sharpe]])/3</f>
        <v>362.66666666666669</v>
      </c>
    </row>
    <row r="355" spans="1:48" x14ac:dyDescent="0.3">
      <c r="A355" t="s">
        <v>1857</v>
      </c>
      <c r="B355" t="s">
        <v>1858</v>
      </c>
      <c r="C355" t="s">
        <v>2917</v>
      </c>
      <c r="D355" t="s">
        <v>912</v>
      </c>
      <c r="E355">
        <v>3190.1880545499998</v>
      </c>
      <c r="F355">
        <v>305.2</v>
      </c>
      <c r="G355">
        <v>47.800397550686903</v>
      </c>
      <c r="H355">
        <f>(Table2[[#This Row],[1Y Return vs Nifty]]-AVERAGE(Table2[1Y Return vs Nifty]))/_xlfn.STDEV.P(Table2[1Y Return vs Nifty])</f>
        <v>2.3391430689595861E-2</v>
      </c>
      <c r="I355">
        <v>18.663474099437899</v>
      </c>
      <c r="J355">
        <f>(Table2[[#This Row],[1M Return vs Nifty]]-AVERAGE(Table2[1M Return vs Nifty]))/_xlfn.STDEV.P(Table2[1M Return vs Nifty])</f>
        <v>1.3231132739719589</v>
      </c>
      <c r="K355">
        <v>18.754898088227002</v>
      </c>
      <c r="L355">
        <f>(Table2[[#This Row],[6M Return vs Nifty]]-AVERAGE(Table2[6M Return vs Nifty]))/_xlfn.STDEV.P(Table2[6M Return vs Nifty])</f>
        <v>0.11506043926529629</v>
      </c>
      <c r="M355">
        <v>9.2772861428766102</v>
      </c>
      <c r="N355">
        <f>(Table2[[#This Row],[1W Return vs Nifty]]-AVERAGE(Table2[1W Return vs Nifty]))/_xlfn.STDEV.P(Table2[1W Return vs Nifty])</f>
        <v>1.4657756707913976</v>
      </c>
      <c r="O355">
        <v>280.39999999999998</v>
      </c>
      <c r="P355">
        <v>266.01168286961001</v>
      </c>
      <c r="Q355">
        <v>231.846104804855</v>
      </c>
      <c r="R355">
        <v>66.634261545864106</v>
      </c>
      <c r="S355">
        <v>8.8445078459343796E-2</v>
      </c>
      <c r="T355">
        <v>0.14731803019944345</v>
      </c>
      <c r="U355">
        <v>0.31639045761362694</v>
      </c>
      <c r="V355">
        <v>2.20032346037158</v>
      </c>
      <c r="W355">
        <v>302.3</v>
      </c>
      <c r="X355">
        <v>315</v>
      </c>
      <c r="Y355">
        <v>279.55</v>
      </c>
      <c r="Z355">
        <v>318</v>
      </c>
      <c r="AA355">
        <v>231</v>
      </c>
      <c r="AB355">
        <v>318</v>
      </c>
      <c r="AC355">
        <v>9.5931194177967249E-3</v>
      </c>
      <c r="AD355">
        <v>3.2110091743119407E-2</v>
      </c>
      <c r="AE355">
        <v>9.1754605616168661E-2</v>
      </c>
      <c r="AF355">
        <v>4.1939711664482404E-2</v>
      </c>
      <c r="AG355">
        <v>0.32121212121212106</v>
      </c>
      <c r="AH355">
        <v>4.1939711664482404E-2</v>
      </c>
      <c r="AI355">
        <v>4.1939711664482404</v>
      </c>
      <c r="AJ355">
        <v>105.03862949277701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0.19</v>
      </c>
      <c r="AM355" t="s">
        <v>2950</v>
      </c>
      <c r="AN355">
        <v>22.42</v>
      </c>
      <c r="AO355" t="s">
        <v>2950</v>
      </c>
      <c r="AP355">
        <v>-2.8332919061700002E-4</v>
      </c>
      <c r="AQ355">
        <f>(Table2[[#This Row],[Sharpe Ratio]]-AVERAGE(Table2[Sharpe Ratio]))/_xlfn.STDEV.P(Table2[Sharpe Ratio])</f>
        <v>-0.62900596982566437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2.298334844892584</v>
      </c>
      <c r="AS355">
        <f>_xlfn.RANK.AVG(Table2[[#This Row],[1Y Return vs Nifty Z-Score]],Table2[1Y Return vs Nifty Z-Score])</f>
        <v>272</v>
      </c>
      <c r="AT355">
        <f>_xlfn.RANK.AVG(Table2[[#This Row],[6M Return vs Nifty Z-Score]],Table2[6M Return vs Nifty Z-Score])</f>
        <v>275</v>
      </c>
      <c r="AU355">
        <f>_xlfn.RANK.AVG(Table2[[#This Row],[Sharpe Ratio Z-Score]],Table2[Sharpe Ratio Z-Score])</f>
        <v>541</v>
      </c>
      <c r="AV355">
        <f>(Table2[[#This Row],[Rank 1Y]]+Table2[[#This Row],[Rank 6M]]+Table2[[#This Row],[Rank Sharpe]])/3</f>
        <v>362.66666666666669</v>
      </c>
    </row>
    <row r="356" spans="1:48" hidden="1" x14ac:dyDescent="0.3">
      <c r="A356" t="s">
        <v>1283</v>
      </c>
      <c r="B356" t="s">
        <v>1284</v>
      </c>
      <c r="C356" t="s">
        <v>2913</v>
      </c>
      <c r="D356" t="s">
        <v>65</v>
      </c>
      <c r="E356">
        <v>7633.5433013699903</v>
      </c>
      <c r="F356">
        <v>162.75</v>
      </c>
      <c r="G356">
        <v>46.777022179171198</v>
      </c>
      <c r="H356">
        <f>(Table2[[#This Row],[1Y Return vs Nifty]]-AVERAGE(Table2[1Y Return vs Nifty]))/_xlfn.STDEV.P(Table2[1Y Return vs Nifty])</f>
        <v>1.1157463531492049E-2</v>
      </c>
      <c r="I356">
        <v>-7.30017625628291</v>
      </c>
      <c r="J356">
        <f>(Table2[[#This Row],[1M Return vs Nifty]]-AVERAGE(Table2[1M Return vs Nifty]))/_xlfn.STDEV.P(Table2[1M Return vs Nifty])</f>
        <v>-0.9276057207243783</v>
      </c>
      <c r="K356">
        <v>-8.3051188449508295</v>
      </c>
      <c r="L356">
        <f>(Table2[[#This Row],[6M Return vs Nifty]]-AVERAGE(Table2[6M Return vs Nifty]))/_xlfn.STDEV.P(Table2[6M Return vs Nifty])</f>
        <v>-0.71198772125675402</v>
      </c>
      <c r="M356">
        <v>-0.15128528569480401</v>
      </c>
      <c r="N356">
        <f>(Table2[[#This Row],[1W Return vs Nifty]]-AVERAGE(Table2[1W Return vs Nifty]))/_xlfn.STDEV.P(Table2[1W Return vs Nifty])</f>
        <v>-0.31886007400328581</v>
      </c>
      <c r="O356">
        <v>158.46</v>
      </c>
      <c r="P356">
        <v>158.91868489516099</v>
      </c>
      <c r="Q356">
        <v>143.96308342653001</v>
      </c>
      <c r="R356">
        <v>59.684613774049197</v>
      </c>
      <c r="S356">
        <v>2.707307837940176E-2</v>
      </c>
      <c r="T356">
        <v>2.4108650957982203E-2</v>
      </c>
      <c r="U356">
        <v>0.13049815359822925</v>
      </c>
      <c r="V356">
        <v>0.52496701735515405</v>
      </c>
      <c r="W356">
        <v>160.85</v>
      </c>
      <c r="X356">
        <v>164.89</v>
      </c>
      <c r="Y356">
        <v>157.06</v>
      </c>
      <c r="Z356">
        <v>164.89</v>
      </c>
      <c r="AA356">
        <v>130</v>
      </c>
      <c r="AB356">
        <v>164.89</v>
      </c>
      <c r="AC356">
        <v>1.1812247435498913E-2</v>
      </c>
      <c r="AD356">
        <v>1.3149001536098215E-2</v>
      </c>
      <c r="AE356">
        <v>3.6228193047243007E-2</v>
      </c>
      <c r="AF356">
        <v>1.3149001536098215E-2</v>
      </c>
      <c r="AG356">
        <v>0.25192307692307692</v>
      </c>
      <c r="AH356">
        <v>1.3149001536098215E-2</v>
      </c>
      <c r="AI356">
        <v>13.9784946236559</v>
      </c>
      <c r="AJ356">
        <v>82.865168539325794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0.01</v>
      </c>
      <c r="AM356" t="s">
        <v>2950</v>
      </c>
      <c r="AN356">
        <v>15.02</v>
      </c>
      <c r="AO356" t="s">
        <v>2950</v>
      </c>
      <c r="AP356">
        <v>8.1275578091409006E-2</v>
      </c>
      <c r="AQ356">
        <f>(Table2[[#This Row],[Sharpe Ratio]]-AVERAGE(Table2[Sharpe Ratio]))/_xlfn.STDEV.P(Table2[Sharpe Ratio])</f>
        <v>0.28607890397896069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274</v>
      </c>
      <c r="AT356">
        <f>_xlfn.RANK.AVG(Table2[[#This Row],[6M Return vs Nifty Z-Score]],Table2[6M Return vs Nifty Z-Score])</f>
        <v>541</v>
      </c>
      <c r="AU356">
        <f>_xlfn.RANK.AVG(Table2[[#This Row],[Sharpe Ratio Z-Score]],Table2[Sharpe Ratio Z-Score])</f>
        <v>275</v>
      </c>
      <c r="AV356">
        <f>(Table2[[#This Row],[Rank 1Y]]+Table2[[#This Row],[Rank 6M]]+Table2[[#This Row],[Rank Sharpe]])/3</f>
        <v>363.33333333333331</v>
      </c>
    </row>
    <row r="357" spans="1:48" x14ac:dyDescent="0.3">
      <c r="A357" t="s">
        <v>452</v>
      </c>
      <c r="B357" t="s">
        <v>453</v>
      </c>
      <c r="C357" t="s">
        <v>2904</v>
      </c>
      <c r="D357" t="s">
        <v>454</v>
      </c>
      <c r="E357">
        <v>45810.002687519998</v>
      </c>
      <c r="F357">
        <v>320.25</v>
      </c>
      <c r="G357">
        <v>17.137287279905699</v>
      </c>
      <c r="H357">
        <f>(Table2[[#This Row],[1Y Return vs Nifty]]-AVERAGE(Table2[1Y Return vs Nifty]))/_xlfn.STDEV.P(Table2[1Y Return vs Nifty])</f>
        <v>-0.34317150844235877</v>
      </c>
      <c r="I357">
        <v>-3.1881629535069198</v>
      </c>
      <c r="J357">
        <f>(Table2[[#This Row],[1M Return vs Nifty]]-AVERAGE(Table2[1M Return vs Nifty]))/_xlfn.STDEV.P(Table2[1M Return vs Nifty])</f>
        <v>-0.57114635078979947</v>
      </c>
      <c r="K357">
        <v>40.887108692168297</v>
      </c>
      <c r="L357">
        <f>(Table2[[#This Row],[6M Return vs Nifty]]-AVERAGE(Table2[6M Return vs Nifty]))/_xlfn.STDEV.P(Table2[6M Return vs Nifty])</f>
        <v>0.79149771251154999</v>
      </c>
      <c r="M357">
        <v>-3.1610090084915301</v>
      </c>
      <c r="N357">
        <f>(Table2[[#This Row],[1W Return vs Nifty]]-AVERAGE(Table2[1W Return vs Nifty]))/_xlfn.STDEV.P(Table2[1W Return vs Nifty])</f>
        <v>-0.88853922193687662</v>
      </c>
      <c r="O357">
        <v>309.95999999999998</v>
      </c>
      <c r="P357">
        <v>301.71571245010603</v>
      </c>
      <c r="Q357">
        <v>267.00358058189198</v>
      </c>
      <c r="R357">
        <v>46.807116720502599</v>
      </c>
      <c r="S357">
        <v>3.3197831978319936E-2</v>
      </c>
      <c r="T357">
        <v>6.1429639840049566E-2</v>
      </c>
      <c r="U357">
        <v>0.19942211749395233</v>
      </c>
      <c r="V357">
        <v>0.75693926839304004</v>
      </c>
      <c r="W357">
        <v>313.60000000000002</v>
      </c>
      <c r="X357">
        <v>323.2</v>
      </c>
      <c r="Y357">
        <v>307.64999999999998</v>
      </c>
      <c r="Z357">
        <v>324.60000000000002</v>
      </c>
      <c r="AA357">
        <v>253.4</v>
      </c>
      <c r="AB357">
        <v>327.85</v>
      </c>
      <c r="AC357">
        <v>2.1205357142856984E-2</v>
      </c>
      <c r="AD357">
        <v>9.2115534738486105E-3</v>
      </c>
      <c r="AE357">
        <v>4.0955631399317571E-2</v>
      </c>
      <c r="AF357">
        <v>1.3583138173302256E-2</v>
      </c>
      <c r="AG357">
        <v>0.26381215469613251</v>
      </c>
      <c r="AH357">
        <v>2.3731459797033727E-2</v>
      </c>
      <c r="AI357">
        <v>2.37314597970337</v>
      </c>
      <c r="AJ357">
        <v>67.057902973395898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0.18</v>
      </c>
      <c r="AM357" t="s">
        <v>2950</v>
      </c>
      <c r="AN357">
        <v>15.24</v>
      </c>
      <c r="AO357" t="s">
        <v>2950</v>
      </c>
      <c r="AP357">
        <v>-3.600418020985E-3</v>
      </c>
      <c r="AQ357">
        <f>(Table2[[#This Row],[Sharpe Ratio]]-AVERAGE(Table2[Sharpe Ratio]))/_xlfn.STDEV.P(Table2[Sharpe Ratio])</f>
        <v>-0.66622345979570208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-1.6775828284531871</v>
      </c>
      <c r="AS357">
        <f>_xlfn.RANK.AVG(Table2[[#This Row],[1Y Return vs Nifty Z-Score]],Table2[1Y Return vs Nifty Z-Score])</f>
        <v>407</v>
      </c>
      <c r="AT357">
        <f>_xlfn.RANK.AVG(Table2[[#This Row],[6M Return vs Nifty Z-Score]],Table2[6M Return vs Nifty Z-Score])</f>
        <v>133</v>
      </c>
      <c r="AU357">
        <f>_xlfn.RANK.AVG(Table2[[#This Row],[Sharpe Ratio Z-Score]],Table2[Sharpe Ratio Z-Score])</f>
        <v>551</v>
      </c>
      <c r="AV357">
        <f>(Table2[[#This Row],[Rank 1Y]]+Table2[[#This Row],[Rank 6M]]+Table2[[#This Row],[Rank Sharpe]])/3</f>
        <v>363.66666666666669</v>
      </c>
    </row>
    <row r="358" spans="1:48" x14ac:dyDescent="0.3">
      <c r="A358" t="s">
        <v>652</v>
      </c>
      <c r="B358" t="s">
        <v>653</v>
      </c>
      <c r="C358" t="s">
        <v>2908</v>
      </c>
      <c r="D358" t="s">
        <v>188</v>
      </c>
      <c r="E358">
        <v>23780.52</v>
      </c>
      <c r="F358">
        <v>701.05</v>
      </c>
      <c r="G358">
        <v>44.258034196679297</v>
      </c>
      <c r="H358">
        <f>(Table2[[#This Row],[1Y Return vs Nifty]]-AVERAGE(Table2[1Y Return vs Nifty]))/_xlfn.STDEV.P(Table2[1Y Return vs Nifty])</f>
        <v>-1.8955842990455215E-2</v>
      </c>
      <c r="I358">
        <v>33.811688889541102</v>
      </c>
      <c r="J358">
        <f>(Table2[[#This Row],[1M Return vs Nifty]]-AVERAGE(Table2[1M Return vs Nifty]))/_xlfn.STDEV.P(Table2[1M Return vs Nifty])</f>
        <v>2.6362712581809453</v>
      </c>
      <c r="K358">
        <v>31.374552790853201</v>
      </c>
      <c r="L358">
        <f>(Table2[[#This Row],[6M Return vs Nifty]]-AVERAGE(Table2[6M Return vs Nifty]))/_xlfn.STDEV.P(Table2[6M Return vs Nifty])</f>
        <v>0.50076094470118659</v>
      </c>
      <c r="M358">
        <v>-0.92859621006454596</v>
      </c>
      <c r="N358">
        <f>(Table2[[#This Row],[1W Return vs Nifty]]-AVERAGE(Table2[1W Return vs Nifty]))/_xlfn.STDEV.P(Table2[1W Return vs Nifty])</f>
        <v>-0.46598913496006589</v>
      </c>
      <c r="O358">
        <v>665.87</v>
      </c>
      <c r="P358">
        <v>590.40405334630498</v>
      </c>
      <c r="Q358">
        <v>512.91433716814197</v>
      </c>
      <c r="R358">
        <v>74.935180431994993</v>
      </c>
      <c r="S358">
        <v>5.2833135597038394E-2</v>
      </c>
      <c r="T358">
        <v>0.18740715959955478</v>
      </c>
      <c r="U358">
        <v>0.36679743418867217</v>
      </c>
      <c r="V358">
        <v>0.52043165621041598</v>
      </c>
      <c r="W358">
        <v>696.05</v>
      </c>
      <c r="X358">
        <v>721.3</v>
      </c>
      <c r="Y358">
        <v>696.05</v>
      </c>
      <c r="Z358">
        <v>749</v>
      </c>
      <c r="AA358">
        <v>603.95000000000005</v>
      </c>
      <c r="AB358">
        <v>762</v>
      </c>
      <c r="AC358">
        <v>7.1833919977013494E-3</v>
      </c>
      <c r="AD358">
        <v>2.8885243563226526E-2</v>
      </c>
      <c r="AE358">
        <v>7.1833919977013494E-3</v>
      </c>
      <c r="AF358">
        <v>6.8397403894158826E-2</v>
      </c>
      <c r="AG358">
        <v>0.16077489858431981</v>
      </c>
      <c r="AH358">
        <v>8.694101704585977E-2</v>
      </c>
      <c r="AI358">
        <v>8.6941017045859699</v>
      </c>
      <c r="AJ358">
        <v>72.226999140154703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0.53</v>
      </c>
      <c r="AM358" t="s">
        <v>2950</v>
      </c>
      <c r="AN358">
        <v>11.57</v>
      </c>
      <c r="AO358" t="s">
        <v>2950</v>
      </c>
      <c r="AP358">
        <v>-3.7084270552864E-2</v>
      </c>
      <c r="AQ358">
        <f>(Table2[[#This Row],[Sharpe Ratio]]-AVERAGE(Table2[Sharpe Ratio]))/_xlfn.STDEV.P(Table2[Sharpe Ratio])</f>
        <v>-1.0419097948599256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1.6101774300716851</v>
      </c>
      <c r="AS358">
        <f>_xlfn.RANK.AVG(Table2[[#This Row],[1Y Return vs Nifty Z-Score]],Table2[1Y Return vs Nifty Z-Score])</f>
        <v>283</v>
      </c>
      <c r="AT358">
        <f>_xlfn.RANK.AVG(Table2[[#This Row],[6M Return vs Nifty Z-Score]],Table2[6M Return vs Nifty Z-Score])</f>
        <v>193</v>
      </c>
      <c r="AU358">
        <f>_xlfn.RANK.AVG(Table2[[#This Row],[Sharpe Ratio Z-Score]],Table2[Sharpe Ratio Z-Score])</f>
        <v>617</v>
      </c>
      <c r="AV358">
        <f>(Table2[[#This Row],[Rank 1Y]]+Table2[[#This Row],[Rank 6M]]+Table2[[#This Row],[Rank Sharpe]])/3</f>
        <v>364.33333333333331</v>
      </c>
    </row>
    <row r="359" spans="1:48" x14ac:dyDescent="0.3">
      <c r="A359" t="s">
        <v>321</v>
      </c>
      <c r="B359" t="s">
        <v>322</v>
      </c>
      <c r="C359" t="s">
        <v>2908</v>
      </c>
      <c r="D359" t="s">
        <v>188</v>
      </c>
      <c r="E359">
        <v>72995.504452919995</v>
      </c>
      <c r="F359">
        <v>2826.25</v>
      </c>
      <c r="G359">
        <v>46.410113669819303</v>
      </c>
      <c r="H359">
        <f>(Table2[[#This Row],[1Y Return vs Nifty]]-AVERAGE(Table2[1Y Return vs Nifty]))/_xlfn.STDEV.P(Table2[1Y Return vs Nifty])</f>
        <v>6.7712463345785748E-3</v>
      </c>
      <c r="I359">
        <v>2.0490694891602099</v>
      </c>
      <c r="J359">
        <f>(Table2[[#This Row],[1M Return vs Nifty]]-AVERAGE(Table2[1M Return vs Nifty]))/_xlfn.STDEV.P(Table2[1M Return vs Nifty])</f>
        <v>-0.11714476099587634</v>
      </c>
      <c r="K359">
        <v>7.4563749326191804</v>
      </c>
      <c r="L359">
        <f>(Table2[[#This Row],[6M Return vs Nifty]]-AVERAGE(Table2[6M Return vs Nifty]))/_xlfn.STDEV.P(Table2[6M Return vs Nifty])</f>
        <v>-0.23026169469849295</v>
      </c>
      <c r="M359">
        <v>-3.4332497226126701</v>
      </c>
      <c r="N359">
        <f>(Table2[[#This Row],[1W Return vs Nifty]]-AVERAGE(Table2[1W Return vs Nifty]))/_xlfn.STDEV.P(Table2[1W Return vs Nifty])</f>
        <v>-0.94006882144086334</v>
      </c>
      <c r="O359">
        <v>2856.07</v>
      </c>
      <c r="P359">
        <v>2786.2509687738502</v>
      </c>
      <c r="Q359">
        <v>2473.19839346047</v>
      </c>
      <c r="R359">
        <v>39.418753569847503</v>
      </c>
      <c r="S359">
        <v>-1.0440920565672474E-2</v>
      </c>
      <c r="T359">
        <v>1.4355860859064151E-2</v>
      </c>
      <c r="U359">
        <v>0.14275102534153938</v>
      </c>
      <c r="V359">
        <v>0.71156130515053995</v>
      </c>
      <c r="W359">
        <v>2820</v>
      </c>
      <c r="X359">
        <v>2874.65</v>
      </c>
      <c r="Y359">
        <v>2820</v>
      </c>
      <c r="Z359">
        <v>2979</v>
      </c>
      <c r="AA359">
        <v>2660.4</v>
      </c>
      <c r="AB359">
        <v>3069.05</v>
      </c>
      <c r="AC359">
        <v>2.2163120567375572E-3</v>
      </c>
      <c r="AD359">
        <v>1.7125165855816027E-2</v>
      </c>
      <c r="AE359">
        <v>2.2163120567375572E-3</v>
      </c>
      <c r="AF359">
        <v>5.4046881910658984E-2</v>
      </c>
      <c r="AG359">
        <v>6.2340249586528396E-2</v>
      </c>
      <c r="AH359">
        <v>8.590888987173817E-2</v>
      </c>
      <c r="AI359">
        <v>8.5908889871738108</v>
      </c>
      <c r="AJ359">
        <v>73.923076923076906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</v>
      </c>
      <c r="AM359" t="s">
        <v>2951</v>
      </c>
      <c r="AN359">
        <v>0.59</v>
      </c>
      <c r="AO359" t="s">
        <v>2950</v>
      </c>
      <c r="AP359">
        <v>2.2256466386643001E-2</v>
      </c>
      <c r="AQ359">
        <f>(Table2[[#This Row],[Sharpe Ratio]]-AVERAGE(Table2[Sharpe Ratio]))/_xlfn.STDEV.P(Table2[Sharpe Ratio])</f>
        <v>-0.37611113983393707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-1.6568151706345913</v>
      </c>
      <c r="AS359">
        <f>_xlfn.RANK.AVG(Table2[[#This Row],[1Y Return vs Nifty Z-Score]],Table2[1Y Return vs Nifty Z-Score])</f>
        <v>276</v>
      </c>
      <c r="AT359">
        <f>_xlfn.RANK.AVG(Table2[[#This Row],[6M Return vs Nifty Z-Score]],Table2[6M Return vs Nifty Z-Score])</f>
        <v>380</v>
      </c>
      <c r="AU359">
        <f>_xlfn.RANK.AVG(Table2[[#This Row],[Sharpe Ratio Z-Score]],Table2[Sharpe Ratio Z-Score])</f>
        <v>440</v>
      </c>
      <c r="AV359">
        <f>(Table2[[#This Row],[Rank 1Y]]+Table2[[#This Row],[Rank 6M]]+Table2[[#This Row],[Rank Sharpe]])/3</f>
        <v>365.33333333333331</v>
      </c>
    </row>
    <row r="360" spans="1:48" x14ac:dyDescent="0.3">
      <c r="A360" t="s">
        <v>1528</v>
      </c>
      <c r="B360" t="s">
        <v>1529</v>
      </c>
      <c r="C360" t="s">
        <v>2913</v>
      </c>
      <c r="D360" t="s">
        <v>216</v>
      </c>
      <c r="E360">
        <v>5411.2789376800001</v>
      </c>
      <c r="F360">
        <v>633.35</v>
      </c>
      <c r="G360">
        <v>38.4794403433323</v>
      </c>
      <c r="H360">
        <f>(Table2[[#This Row],[1Y Return vs Nifty]]-AVERAGE(Table2[1Y Return vs Nifty]))/_xlfn.STDEV.P(Table2[1Y Return vs Nifty])</f>
        <v>-8.8036191599160027E-2</v>
      </c>
      <c r="I360">
        <v>-1.5808503199253401</v>
      </c>
      <c r="J360">
        <f>(Table2[[#This Row],[1M Return vs Nifty]]-AVERAGE(Table2[1M Return vs Nifty]))/_xlfn.STDEV.P(Table2[1M Return vs Nifty])</f>
        <v>-0.43181274302457417</v>
      </c>
      <c r="K360">
        <v>19.484198892180601</v>
      </c>
      <c r="L360">
        <f>(Table2[[#This Row],[6M Return vs Nifty]]-AVERAGE(Table2[6M Return vs Nifty]))/_xlfn.STDEV.P(Table2[6M Return vs Nifty])</f>
        <v>0.13735040641005233</v>
      </c>
      <c r="M360">
        <v>4.9058790304197002</v>
      </c>
      <c r="N360">
        <f>(Table2[[#This Row],[1W Return vs Nifty]]-AVERAGE(Table2[1W Return vs Nifty]))/_xlfn.STDEV.P(Table2[1W Return vs Nifty])</f>
        <v>0.63835770540378722</v>
      </c>
      <c r="O360">
        <v>600.67999999999995</v>
      </c>
      <c r="P360">
        <v>564.54681039005698</v>
      </c>
      <c r="Q360">
        <v>486.36855060349802</v>
      </c>
      <c r="R360">
        <v>59.433853488145999</v>
      </c>
      <c r="S360">
        <v>5.438835985882684E-2</v>
      </c>
      <c r="T360">
        <v>0.1218733120862121</v>
      </c>
      <c r="U360">
        <v>0.30220179576603745</v>
      </c>
      <c r="V360">
        <v>0.53009076318465198</v>
      </c>
      <c r="W360">
        <v>625</v>
      </c>
      <c r="X360">
        <v>644.20000000000005</v>
      </c>
      <c r="Y360">
        <v>608</v>
      </c>
      <c r="Z360">
        <v>653</v>
      </c>
      <c r="AA360">
        <v>497.05</v>
      </c>
      <c r="AB360">
        <v>653</v>
      </c>
      <c r="AC360">
        <v>1.3360000000000039E-2</v>
      </c>
      <c r="AD360">
        <v>1.7131128128207163E-2</v>
      </c>
      <c r="AE360">
        <v>4.169407894736854E-2</v>
      </c>
      <c r="AF360">
        <v>3.1025499328964923E-2</v>
      </c>
      <c r="AG360">
        <v>0.27421788552459514</v>
      </c>
      <c r="AH360">
        <v>3.1025499328964923E-2</v>
      </c>
      <c r="AI360">
        <v>3.1025499328964901</v>
      </c>
      <c r="AJ360">
        <v>97.736497034030606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0.39</v>
      </c>
      <c r="AM360" t="s">
        <v>2950</v>
      </c>
      <c r="AN360">
        <v>16.93</v>
      </c>
      <c r="AO360" t="s">
        <v>2950</v>
      </c>
      <c r="AP360">
        <v>0</v>
      </c>
      <c r="AQ360">
        <f>(Table2[[#This Row],[Sharpe Ratio]]-AVERAGE(Table2[Sharpe Ratio]))/_xlfn.STDEV.P(Table2[Sharpe Ratio])</f>
        <v>-0.62582703737939727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-0.36996786018929195</v>
      </c>
      <c r="AS360">
        <f>_xlfn.RANK.AVG(Table2[[#This Row],[1Y Return vs Nifty Z-Score]],Table2[1Y Return vs Nifty Z-Score])</f>
        <v>307</v>
      </c>
      <c r="AT360">
        <f>_xlfn.RANK.AVG(Table2[[#This Row],[6M Return vs Nifty Z-Score]],Table2[6M Return vs Nifty Z-Score])</f>
        <v>269</v>
      </c>
      <c r="AU360">
        <f>_xlfn.RANK.AVG(Table2[[#This Row],[Sharpe Ratio Z-Score]],Table2[Sharpe Ratio Z-Score])</f>
        <v>520</v>
      </c>
      <c r="AV360">
        <f>(Table2[[#This Row],[Rank 1Y]]+Table2[[#This Row],[Rank 6M]]+Table2[[#This Row],[Rank Sharpe]])/3</f>
        <v>365.33333333333331</v>
      </c>
    </row>
    <row r="361" spans="1:48" x14ac:dyDescent="0.3">
      <c r="A361" t="s">
        <v>314</v>
      </c>
      <c r="B361" t="s">
        <v>315</v>
      </c>
      <c r="C361" t="s">
        <v>2910</v>
      </c>
      <c r="D361" t="s">
        <v>316</v>
      </c>
      <c r="E361">
        <v>73981.493281119998</v>
      </c>
      <c r="F361">
        <v>3983.25</v>
      </c>
      <c r="G361">
        <v>0.96418324530761201</v>
      </c>
      <c r="H361">
        <f>(Table2[[#This Row],[1Y Return vs Nifty]]-AVERAGE(Table2[1Y Return vs Nifty]))/_xlfn.STDEV.P(Table2[1Y Return vs Nifty])</f>
        <v>-0.53651329593409813</v>
      </c>
      <c r="I361">
        <v>8.0426818056390807</v>
      </c>
      <c r="J361">
        <f>(Table2[[#This Row],[1M Return vs Nifty]]-AVERAGE(Table2[1M Return vs Nifty]))/_xlfn.STDEV.P(Table2[1M Return vs Nifty])</f>
        <v>0.40242536503505549</v>
      </c>
      <c r="K361">
        <v>1.1352155969803499</v>
      </c>
      <c r="L361">
        <f>(Table2[[#This Row],[6M Return vs Nifty]]-AVERAGE(Table2[6M Return vs Nifty]))/_xlfn.STDEV.P(Table2[6M Return vs Nifty])</f>
        <v>-0.42345829224005016</v>
      </c>
      <c r="M361">
        <v>-0.70710964047832003</v>
      </c>
      <c r="N361">
        <f>(Table2[[#This Row],[1W Return vs Nifty]]-AVERAGE(Table2[1W Return vs Nifty]))/_xlfn.STDEV.P(Table2[1W Return vs Nifty])</f>
        <v>-0.42406625702781225</v>
      </c>
      <c r="O361">
        <v>4021.78</v>
      </c>
      <c r="P361">
        <v>3874.2212125112501</v>
      </c>
      <c r="Q361">
        <v>3551.0400548918201</v>
      </c>
      <c r="R361">
        <v>53.742024624274599</v>
      </c>
      <c r="S361">
        <v>-9.5803350755139238E-3</v>
      </c>
      <c r="T361">
        <v>2.8142117217431206E-2</v>
      </c>
      <c r="U361">
        <v>0.12171362148190323</v>
      </c>
      <c r="V361">
        <v>1.5062634996856501</v>
      </c>
      <c r="W361">
        <v>3925.15</v>
      </c>
      <c r="X361">
        <v>4223.95</v>
      </c>
      <c r="Y361">
        <v>3925.15</v>
      </c>
      <c r="Z361">
        <v>4400</v>
      </c>
      <c r="AA361">
        <v>3515.05</v>
      </c>
      <c r="AB361">
        <v>4400</v>
      </c>
      <c r="AC361">
        <v>1.4801982089856391E-2</v>
      </c>
      <c r="AD361">
        <v>6.0428042427665751E-2</v>
      </c>
      <c r="AE361">
        <v>1.4801982089856391E-2</v>
      </c>
      <c r="AF361">
        <v>0.10462561978284057</v>
      </c>
      <c r="AG361">
        <v>0.13319867427205856</v>
      </c>
      <c r="AH361">
        <v>0.10462561978284057</v>
      </c>
      <c r="AI361">
        <v>10.462561978284</v>
      </c>
      <c r="AJ361">
        <v>44.4253081943437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-0.09</v>
      </c>
      <c r="AM361" t="s">
        <v>2949</v>
      </c>
      <c r="AN361">
        <v>5.71</v>
      </c>
      <c r="AO361" t="s">
        <v>2950</v>
      </c>
      <c r="AP361">
        <v>0.13057033904649401</v>
      </c>
      <c r="AQ361">
        <f>(Table2[[#This Row],[Sharpe Ratio]]-AVERAGE(Table2[Sharpe Ratio]))/_xlfn.STDEV.P(Table2[Sharpe Ratio])</f>
        <v>0.83916245562377578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-0.14245002454312922</v>
      </c>
      <c r="AS361">
        <f>_xlfn.RANK.AVG(Table2[[#This Row],[1Y Return vs Nifty Z-Score]],Table2[1Y Return vs Nifty Z-Score])</f>
        <v>496</v>
      </c>
      <c r="AT361">
        <f>_xlfn.RANK.AVG(Table2[[#This Row],[6M Return vs Nifty Z-Score]],Table2[6M Return vs Nifty Z-Score])</f>
        <v>445</v>
      </c>
      <c r="AU361">
        <f>_xlfn.RANK.AVG(Table2[[#This Row],[Sharpe Ratio Z-Score]],Table2[Sharpe Ratio Z-Score])</f>
        <v>160</v>
      </c>
      <c r="AV361">
        <f>(Table2[[#This Row],[Rank 1Y]]+Table2[[#This Row],[Rank 6M]]+Table2[[#This Row],[Rank Sharpe]])/3</f>
        <v>367</v>
      </c>
    </row>
    <row r="362" spans="1:48" x14ac:dyDescent="0.3">
      <c r="A362" t="s">
        <v>292</v>
      </c>
      <c r="B362" t="s">
        <v>293</v>
      </c>
      <c r="C362" t="s">
        <v>2906</v>
      </c>
      <c r="D362" t="s">
        <v>273</v>
      </c>
      <c r="E362">
        <v>81471.439799999993</v>
      </c>
      <c r="F362">
        <v>3912.8</v>
      </c>
      <c r="G362">
        <v>66.379073693765307</v>
      </c>
      <c r="H362">
        <f>(Table2[[#This Row],[1Y Return vs Nifty]]-AVERAGE(Table2[1Y Return vs Nifty]))/_xlfn.STDEV.P(Table2[1Y Return vs Nifty])</f>
        <v>0.24549069172499774</v>
      </c>
      <c r="I362">
        <v>-1.1198057022043999</v>
      </c>
      <c r="J362">
        <f>(Table2[[#This Row],[1M Return vs Nifty]]-AVERAGE(Table2[1M Return vs Nifty]))/_xlfn.STDEV.P(Table2[1M Return vs Nifty])</f>
        <v>-0.39184602554494252</v>
      </c>
      <c r="K362">
        <v>13.7039688078473</v>
      </c>
      <c r="L362">
        <f>(Table2[[#This Row],[6M Return vs Nifty]]-AVERAGE(Table2[6M Return vs Nifty]))/_xlfn.STDEV.P(Table2[6M Return vs Nifty])</f>
        <v>-3.9313513292848747E-2</v>
      </c>
      <c r="M362">
        <v>-2.3253622455057901</v>
      </c>
      <c r="N362">
        <f>(Table2[[#This Row],[1W Return vs Nifty]]-AVERAGE(Table2[1W Return vs Nifty]))/_xlfn.STDEV.P(Table2[1W Return vs Nifty])</f>
        <v>-0.73036837977438762</v>
      </c>
      <c r="O362">
        <v>3872.19</v>
      </c>
      <c r="P362">
        <v>3809.5152757620299</v>
      </c>
      <c r="Q362">
        <v>3371.5533381046498</v>
      </c>
      <c r="R362">
        <v>58.032926444628401</v>
      </c>
      <c r="S362">
        <v>1.0487605205323103E-2</v>
      </c>
      <c r="T362">
        <v>2.7112300847070392E-2</v>
      </c>
      <c r="U362">
        <v>0.16053332325438374</v>
      </c>
      <c r="V362">
        <v>0.87182039295567404</v>
      </c>
      <c r="W362">
        <v>3885</v>
      </c>
      <c r="X362">
        <v>3948.35</v>
      </c>
      <c r="Y362">
        <v>3866.45</v>
      </c>
      <c r="Z362">
        <v>3990.45</v>
      </c>
      <c r="AA362">
        <v>3415.55</v>
      </c>
      <c r="AB362">
        <v>4186.95</v>
      </c>
      <c r="AC362">
        <v>7.1557271557272095E-3</v>
      </c>
      <c r="AD362">
        <v>9.0855653240644596E-3</v>
      </c>
      <c r="AE362">
        <v>1.1987740692366522E-2</v>
      </c>
      <c r="AF362">
        <v>1.9845123696585532E-2</v>
      </c>
      <c r="AG362">
        <v>0.14558416653247641</v>
      </c>
      <c r="AH362">
        <v>7.0064915150275908E-2</v>
      </c>
      <c r="AI362">
        <v>7.0064915150275899</v>
      </c>
      <c r="AJ362">
        <v>96.130325814536306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-0.05</v>
      </c>
      <c r="AM362" t="s">
        <v>2949</v>
      </c>
      <c r="AN362">
        <v>13.17</v>
      </c>
      <c r="AO362" t="s">
        <v>2950</v>
      </c>
      <c r="AP362">
        <v>-8.5570453712659998E-3</v>
      </c>
      <c r="AQ362">
        <f>(Table2[[#This Row],[Sharpe Ratio]]-AVERAGE(Table2[Sharpe Ratio]))/_xlfn.STDEV.P(Table2[Sharpe Ratio])</f>
        <v>-0.72183645001937102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-1.6378736769065521</v>
      </c>
      <c r="AS362">
        <f>_xlfn.RANK.AVG(Table2[[#This Row],[1Y Return vs Nifty Z-Score]],Table2[1Y Return vs Nifty Z-Score])</f>
        <v>214</v>
      </c>
      <c r="AT362">
        <f>_xlfn.RANK.AVG(Table2[[#This Row],[6M Return vs Nifty Z-Score]],Table2[6M Return vs Nifty Z-Score])</f>
        <v>319</v>
      </c>
      <c r="AU362">
        <f>_xlfn.RANK.AVG(Table2[[#This Row],[Sharpe Ratio Z-Score]],Table2[Sharpe Ratio Z-Score])</f>
        <v>569</v>
      </c>
      <c r="AV362">
        <f>(Table2[[#This Row],[Rank 1Y]]+Table2[[#This Row],[Rank 6M]]+Table2[[#This Row],[Rank Sharpe]])/3</f>
        <v>367.33333333333331</v>
      </c>
    </row>
    <row r="363" spans="1:48" hidden="1" x14ac:dyDescent="0.3">
      <c r="A363" t="s">
        <v>1169</v>
      </c>
      <c r="B363" t="s">
        <v>1170</v>
      </c>
      <c r="C363" t="s">
        <v>2920</v>
      </c>
      <c r="D363" t="s">
        <v>445</v>
      </c>
      <c r="E363">
        <v>8949.8053237999993</v>
      </c>
      <c r="F363">
        <v>251.62</v>
      </c>
      <c r="G363">
        <v>29.079021463107701</v>
      </c>
      <c r="H363">
        <f>(Table2[[#This Row],[1Y Return vs Nifty]]-AVERAGE(Table2[1Y Return vs Nifty]))/_xlfn.STDEV.P(Table2[1Y Return vs Nifty])</f>
        <v>-0.20041374049674149</v>
      </c>
      <c r="I363">
        <v>5.9308888710465899</v>
      </c>
      <c r="J363">
        <f>(Table2[[#This Row],[1M Return vs Nifty]]-AVERAGE(Table2[1M Return vs Nifty]))/_xlfn.STDEV.P(Table2[1M Return vs Nifty])</f>
        <v>0.21935971726855971</v>
      </c>
      <c r="K363">
        <v>1.91386553100374</v>
      </c>
      <c r="L363">
        <f>(Table2[[#This Row],[6M Return vs Nifty]]-AVERAGE(Table2[6M Return vs Nifty]))/_xlfn.STDEV.P(Table2[6M Return vs Nifty])</f>
        <v>-0.39966004417483603</v>
      </c>
      <c r="M363">
        <v>16.5864924920829</v>
      </c>
      <c r="N363">
        <f>(Table2[[#This Row],[1W Return vs Nifty]]-AVERAGE(Table2[1W Return vs Nifty]))/_xlfn.STDEV.P(Table2[1W Return vs Nifty])</f>
        <v>2.8492589498537719</v>
      </c>
      <c r="O363">
        <v>229.07</v>
      </c>
      <c r="P363">
        <v>227.557976249837</v>
      </c>
      <c r="Q363">
        <v>216.810234755083</v>
      </c>
      <c r="R363">
        <v>41.6693296603734</v>
      </c>
      <c r="S363">
        <v>9.8441524424848437E-2</v>
      </c>
      <c r="T363">
        <v>0.10574019046357308</v>
      </c>
      <c r="U363">
        <v>0.1605540683272606</v>
      </c>
      <c r="V363">
        <v>2.6575047543586598</v>
      </c>
      <c r="W363">
        <v>250</v>
      </c>
      <c r="X363">
        <v>265.93</v>
      </c>
      <c r="Y363">
        <v>223.49</v>
      </c>
      <c r="Z363">
        <v>274.7</v>
      </c>
      <c r="AA363">
        <v>187.8</v>
      </c>
      <c r="AB363">
        <v>274.7</v>
      </c>
      <c r="AC363">
        <v>6.4800000000000413E-3</v>
      </c>
      <c r="AD363">
        <v>5.687147285589389E-2</v>
      </c>
      <c r="AE363">
        <v>0.12586692916909037</v>
      </c>
      <c r="AF363">
        <v>9.1725617995389808E-2</v>
      </c>
      <c r="AG363">
        <v>0.3398296059637913</v>
      </c>
      <c r="AH363">
        <v>9.1725617995389808E-2</v>
      </c>
      <c r="AI363">
        <v>28.070105714966999</v>
      </c>
      <c r="AJ363">
        <v>72.165583304823798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</v>
      </c>
      <c r="AM363" t="s">
        <v>2950</v>
      </c>
      <c r="AN363">
        <v>26.47</v>
      </c>
      <c r="AO363" t="s">
        <v>2950</v>
      </c>
      <c r="AP363">
        <v>6.2449390147209002E-2</v>
      </c>
      <c r="AQ363">
        <f>(Table2[[#This Row],[Sharpe Ratio]]-AVERAGE(Table2[Sharpe Ratio]))/_xlfn.STDEV.P(Table2[Sharpe Ratio])</f>
        <v>7.4850475432603314E-2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2.5433953578833575</v>
      </c>
      <c r="AS363">
        <f>_xlfn.RANK.AVG(Table2[[#This Row],[1Y Return vs Nifty Z-Score]],Table2[1Y Return vs Nifty Z-Score])</f>
        <v>348</v>
      </c>
      <c r="AT363">
        <f>_xlfn.RANK.AVG(Table2[[#This Row],[6M Return vs Nifty Z-Score]],Table2[6M Return vs Nifty Z-Score])</f>
        <v>433</v>
      </c>
      <c r="AU363">
        <f>_xlfn.RANK.AVG(Table2[[#This Row],[Sharpe Ratio Z-Score]],Table2[Sharpe Ratio Z-Score])</f>
        <v>323</v>
      </c>
      <c r="AV363">
        <f>(Table2[[#This Row],[Rank 1Y]]+Table2[[#This Row],[Rank 6M]]+Table2[[#This Row],[Rank Sharpe]])/3</f>
        <v>368</v>
      </c>
    </row>
    <row r="364" spans="1:48" hidden="1" x14ac:dyDescent="0.3">
      <c r="A364" t="s">
        <v>1379</v>
      </c>
      <c r="B364" t="s">
        <v>1380</v>
      </c>
      <c r="C364" t="s">
        <v>2912</v>
      </c>
      <c r="D364" t="s">
        <v>202</v>
      </c>
      <c r="E364">
        <v>6772.0836353099903</v>
      </c>
      <c r="F364">
        <v>214.8</v>
      </c>
      <c r="G364">
        <v>20.751729679512</v>
      </c>
      <c r="H364">
        <f>(Table2[[#This Row],[1Y Return vs Nifty]]-AVERAGE(Table2[1Y Return vs Nifty]))/_xlfn.STDEV.P(Table2[1Y Return vs Nifty])</f>
        <v>-0.29996256396077586</v>
      </c>
      <c r="I364">
        <v>20.612120587126999</v>
      </c>
      <c r="J364">
        <f>(Table2[[#This Row],[1M Return vs Nifty]]-AVERAGE(Table2[1M Return vs Nifty]))/_xlfn.STDEV.P(Table2[1M Return vs Nifty])</f>
        <v>1.4920361951983951</v>
      </c>
      <c r="K364">
        <v>0.49801413821562102</v>
      </c>
      <c r="L364">
        <f>(Table2[[#This Row],[6M Return vs Nifty]]-AVERAGE(Table2[6M Return vs Nifty]))/_xlfn.STDEV.P(Table2[6M Return vs Nifty])</f>
        <v>-0.44293338331832638</v>
      </c>
      <c r="M364">
        <v>4.1580475258880503</v>
      </c>
      <c r="N364">
        <f>(Table2[[#This Row],[1W Return vs Nifty]]-AVERAGE(Table2[1W Return vs Nifty]))/_xlfn.STDEV.P(Table2[1W Return vs Nifty])</f>
        <v>0.49680849572961444</v>
      </c>
      <c r="O364">
        <v>190.42</v>
      </c>
      <c r="P364">
        <v>191.53193398282801</v>
      </c>
      <c r="Q364">
        <v>194.71447797526901</v>
      </c>
      <c r="R364">
        <v>47.904572718129899</v>
      </c>
      <c r="S364">
        <v>0.12803276966705202</v>
      </c>
      <c r="T364">
        <v>0.12148400286741801</v>
      </c>
      <c r="U364">
        <v>0.10315371632140313</v>
      </c>
      <c r="V364">
        <v>1.6315562546215201</v>
      </c>
      <c r="W364">
        <v>209.98</v>
      </c>
      <c r="X364">
        <v>218.9</v>
      </c>
      <c r="Y364">
        <v>203.56</v>
      </c>
      <c r="Z364">
        <v>218.9</v>
      </c>
      <c r="AA364">
        <v>144.44999999999999</v>
      </c>
      <c r="AB364">
        <v>218.9</v>
      </c>
      <c r="AC364">
        <v>2.2954567101628909E-2</v>
      </c>
      <c r="AD364">
        <v>1.9087523277467433E-2</v>
      </c>
      <c r="AE364">
        <v>5.5217134997052497E-2</v>
      </c>
      <c r="AF364">
        <v>1.9087523277467433E-2</v>
      </c>
      <c r="AG364">
        <v>0.48701973001038446</v>
      </c>
      <c r="AH364">
        <v>1.9087523277467433E-2</v>
      </c>
      <c r="AI364">
        <v>43.389199255121</v>
      </c>
      <c r="AJ364">
        <v>59.406307977736503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-0.22</v>
      </c>
      <c r="AM364" t="s">
        <v>2949</v>
      </c>
      <c r="AN364">
        <v>37.74</v>
      </c>
      <c r="AO364" t="s">
        <v>2950</v>
      </c>
      <c r="AP364">
        <v>8.8743812750634005E-2</v>
      </c>
      <c r="AQ364">
        <f>(Table2[[#This Row],[Sharpe Ratio]]-AVERAGE(Table2[Sharpe Ratio]))/_xlfn.STDEV.P(Table2[Sharpe Ratio])</f>
        <v>0.36987194140954344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390</v>
      </c>
      <c r="AT364">
        <f>_xlfn.RANK.AVG(Table2[[#This Row],[6M Return vs Nifty Z-Score]],Table2[6M Return vs Nifty Z-Score])</f>
        <v>454</v>
      </c>
      <c r="AU364">
        <f>_xlfn.RANK.AVG(Table2[[#This Row],[Sharpe Ratio Z-Score]],Table2[Sharpe Ratio Z-Score])</f>
        <v>262</v>
      </c>
      <c r="AV364">
        <f>(Table2[[#This Row],[Rank 1Y]]+Table2[[#This Row],[Rank 6M]]+Table2[[#This Row],[Rank Sharpe]])/3</f>
        <v>368.66666666666669</v>
      </c>
    </row>
    <row r="365" spans="1:48" x14ac:dyDescent="0.3">
      <c r="A365" t="s">
        <v>189</v>
      </c>
      <c r="B365" t="s">
        <v>190</v>
      </c>
      <c r="C365" t="s">
        <v>2910</v>
      </c>
      <c r="D365" t="s">
        <v>191</v>
      </c>
      <c r="E365">
        <v>133650.87087585</v>
      </c>
      <c r="F365">
        <v>4845.5</v>
      </c>
      <c r="G365">
        <v>11.0822038842664</v>
      </c>
      <c r="H365">
        <f>(Table2[[#This Row],[1Y Return vs Nifty]]-AVERAGE(Table2[1Y Return vs Nifty]))/_xlfn.STDEV.P(Table2[1Y Return vs Nifty])</f>
        <v>-0.41555715838438895</v>
      </c>
      <c r="I365">
        <v>0.23328780453148701</v>
      </c>
      <c r="J365">
        <f>(Table2[[#This Row],[1M Return vs Nifty]]-AVERAGE(Table2[1M Return vs Nifty]))/_xlfn.STDEV.P(Table2[1M Return vs Nifty])</f>
        <v>-0.27454998991489449</v>
      </c>
      <c r="K365">
        <v>11.8573516139672</v>
      </c>
      <c r="L365">
        <f>(Table2[[#This Row],[6M Return vs Nifty]]-AVERAGE(Table2[6M Return vs Nifty]))/_xlfn.STDEV.P(Table2[6M Return vs Nifty])</f>
        <v>-9.5752552379864311E-2</v>
      </c>
      <c r="M365">
        <v>1.0785674433328301</v>
      </c>
      <c r="N365">
        <f>(Table2[[#This Row],[1W Return vs Nifty]]-AVERAGE(Table2[1W Return vs Nifty]))/_xlfn.STDEV.P(Table2[1W Return vs Nifty])</f>
        <v>-8.6074104497345497E-2</v>
      </c>
      <c r="O365">
        <v>4784.09</v>
      </c>
      <c r="P365">
        <v>4607.2944388835904</v>
      </c>
      <c r="Q365">
        <v>4074.9777010709099</v>
      </c>
      <c r="R365">
        <v>81.903198189910697</v>
      </c>
      <c r="S365">
        <v>1.2836296976018291E-2</v>
      </c>
      <c r="T365">
        <v>5.1701831579518132E-2</v>
      </c>
      <c r="U365">
        <v>0.18908626143563811</v>
      </c>
      <c r="V365">
        <v>0.76530771319475999</v>
      </c>
      <c r="W365">
        <v>4820</v>
      </c>
      <c r="X365">
        <v>4925.3</v>
      </c>
      <c r="Y365">
        <v>4820</v>
      </c>
      <c r="Z365">
        <v>4976</v>
      </c>
      <c r="AA365">
        <v>4253.8500000000004</v>
      </c>
      <c r="AB365">
        <v>4976</v>
      </c>
      <c r="AC365">
        <v>5.2904564315352509E-3</v>
      </c>
      <c r="AD365">
        <v>1.6468888659581182E-2</v>
      </c>
      <c r="AE365">
        <v>5.2904564315352509E-3</v>
      </c>
      <c r="AF365">
        <v>2.6932205138788579E-2</v>
      </c>
      <c r="AG365">
        <v>0.13908576936187211</v>
      </c>
      <c r="AH365">
        <v>2.6932205138788579E-2</v>
      </c>
      <c r="AI365">
        <v>2.6932205138788499</v>
      </c>
      <c r="AJ365">
        <v>53.338607594936697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0.05</v>
      </c>
      <c r="AM365" t="s">
        <v>2950</v>
      </c>
      <c r="AN365">
        <v>7.79</v>
      </c>
      <c r="AO365" t="s">
        <v>2950</v>
      </c>
      <c r="AP365">
        <v>6.2249741686014E-2</v>
      </c>
      <c r="AQ365">
        <f>(Table2[[#This Row],[Sharpe Ratio]]-AVERAGE(Table2[Sharpe Ratio]))/_xlfn.STDEV.P(Table2[Sharpe Ratio])</f>
        <v>7.2610434546741931E-2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-0.79932337062975145</v>
      </c>
      <c r="AS365">
        <f>_xlfn.RANK.AVG(Table2[[#This Row],[1Y Return vs Nifty Z-Score]],Table2[1Y Return vs Nifty Z-Score])</f>
        <v>441</v>
      </c>
      <c r="AT365">
        <f>_xlfn.RANK.AVG(Table2[[#This Row],[6M Return vs Nifty Z-Score]],Table2[6M Return vs Nifty Z-Score])</f>
        <v>341</v>
      </c>
      <c r="AU365">
        <f>_xlfn.RANK.AVG(Table2[[#This Row],[Sharpe Ratio Z-Score]],Table2[Sharpe Ratio Z-Score])</f>
        <v>325</v>
      </c>
      <c r="AV365">
        <f>(Table2[[#This Row],[Rank 1Y]]+Table2[[#This Row],[Rank 6M]]+Table2[[#This Row],[Rank Sharpe]])/3</f>
        <v>369</v>
      </c>
    </row>
    <row r="366" spans="1:48" x14ac:dyDescent="0.3">
      <c r="A366" t="s">
        <v>1518</v>
      </c>
      <c r="B366" t="s">
        <v>1519</v>
      </c>
      <c r="C366" t="s">
        <v>2910</v>
      </c>
      <c r="D366" t="s">
        <v>255</v>
      </c>
      <c r="E366">
        <v>5502.5228445000002</v>
      </c>
      <c r="F366">
        <v>1256.0999999999999</v>
      </c>
      <c r="G366">
        <v>24.560400811881401</v>
      </c>
      <c r="H366">
        <f>(Table2[[#This Row],[1Y Return vs Nifty]]-AVERAGE(Table2[1Y Return vs Nifty]))/_xlfn.STDEV.P(Table2[1Y Return vs Nifty])</f>
        <v>-0.25443170710576485</v>
      </c>
      <c r="I366">
        <v>16.180115360983201</v>
      </c>
      <c r="J366">
        <f>(Table2[[#This Row],[1M Return vs Nifty]]-AVERAGE(Table2[1M Return vs Nifty]))/_xlfn.STDEV.P(Table2[1M Return vs Nifty])</f>
        <v>1.1078375863584269</v>
      </c>
      <c r="K366">
        <v>17.0269522594023</v>
      </c>
      <c r="L366">
        <f>(Table2[[#This Row],[6M Return vs Nifty]]-AVERAGE(Table2[6M Return vs Nifty]))/_xlfn.STDEV.P(Table2[6M Return vs Nifty])</f>
        <v>6.2248409518964889E-2</v>
      </c>
      <c r="M366">
        <v>3.2114310055229498</v>
      </c>
      <c r="N366">
        <f>(Table2[[#This Row],[1W Return vs Nifty]]-AVERAGE(Table2[1W Return vs Nifty]))/_xlfn.STDEV.P(Table2[1W Return vs Nifty])</f>
        <v>0.31763334797208298</v>
      </c>
      <c r="O366">
        <v>1145.3900000000001</v>
      </c>
      <c r="P366">
        <v>1082.5679449783399</v>
      </c>
      <c r="Q366">
        <v>990.63602871642001</v>
      </c>
      <c r="R366">
        <v>45.564313501004897</v>
      </c>
      <c r="S366">
        <v>9.6657033848732476E-2</v>
      </c>
      <c r="T366">
        <v>0.16029668699005484</v>
      </c>
      <c r="U366">
        <v>0.26797326524409271</v>
      </c>
      <c r="V366">
        <v>2.64731626379618</v>
      </c>
      <c r="W366">
        <v>1245</v>
      </c>
      <c r="X366">
        <v>1281.55</v>
      </c>
      <c r="Y366">
        <v>1204.2</v>
      </c>
      <c r="Z366">
        <v>1330.65</v>
      </c>
      <c r="AA366">
        <v>955</v>
      </c>
      <c r="AB366">
        <v>1330.65</v>
      </c>
      <c r="AC366">
        <v>8.9156626506023962E-3</v>
      </c>
      <c r="AD366">
        <v>2.0261125706552141E-2</v>
      </c>
      <c r="AE366">
        <v>4.3099152964623633E-2</v>
      </c>
      <c r="AF366">
        <v>5.9350370193456126E-2</v>
      </c>
      <c r="AG366">
        <v>0.31528795811518306</v>
      </c>
      <c r="AH366">
        <v>5.9350370193456126E-2</v>
      </c>
      <c r="AI366">
        <v>5.9350370193456099</v>
      </c>
      <c r="AJ366">
        <v>53.089579524679998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0.04</v>
      </c>
      <c r="AM366" t="s">
        <v>2950</v>
      </c>
      <c r="AN366">
        <v>28.04</v>
      </c>
      <c r="AO366" t="s">
        <v>2950</v>
      </c>
      <c r="AP366">
        <v>1.6988739584121001E-2</v>
      </c>
      <c r="AQ366">
        <f>(Table2[[#This Row],[Sharpe Ratio]]-AVERAGE(Table2[Sharpe Ratio]))/_xlfn.STDEV.P(Table2[Sharpe Ratio])</f>
        <v>-0.43521464277389638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0.79807299396981346</v>
      </c>
      <c r="AS366">
        <f>_xlfn.RANK.AVG(Table2[[#This Row],[1Y Return vs Nifty Z-Score]],Table2[1Y Return vs Nifty Z-Score])</f>
        <v>365</v>
      </c>
      <c r="AT366">
        <f>_xlfn.RANK.AVG(Table2[[#This Row],[6M Return vs Nifty Z-Score]],Table2[6M Return vs Nifty Z-Score])</f>
        <v>288</v>
      </c>
      <c r="AU366">
        <f>_xlfn.RANK.AVG(Table2[[#This Row],[Sharpe Ratio Z-Score]],Table2[Sharpe Ratio Z-Score])</f>
        <v>454</v>
      </c>
      <c r="AV366">
        <f>(Table2[[#This Row],[Rank 1Y]]+Table2[[#This Row],[Rank 6M]]+Table2[[#This Row],[Rank Sharpe]])/3</f>
        <v>369</v>
      </c>
    </row>
    <row r="367" spans="1:48" x14ac:dyDescent="0.3">
      <c r="A367" t="s">
        <v>488</v>
      </c>
      <c r="B367" t="s">
        <v>489</v>
      </c>
      <c r="C367" t="s">
        <v>2906</v>
      </c>
      <c r="D367" t="s">
        <v>49</v>
      </c>
      <c r="E367">
        <v>39277.215998649997</v>
      </c>
      <c r="F367">
        <v>183.04</v>
      </c>
      <c r="G367">
        <v>23.401750924182799</v>
      </c>
      <c r="H367">
        <f>(Table2[[#This Row],[1Y Return vs Nifty]]-AVERAGE(Table2[1Y Return vs Nifty]))/_xlfn.STDEV.P(Table2[1Y Return vs Nifty])</f>
        <v>-0.26828281694129974</v>
      </c>
      <c r="I367">
        <v>10.8264143030267</v>
      </c>
      <c r="J367">
        <f>(Table2[[#This Row],[1M Return vs Nifty]]-AVERAGE(Table2[1M Return vs Nifty]))/_xlfn.STDEV.P(Table2[1M Return vs Nifty])</f>
        <v>0.64373964566136477</v>
      </c>
      <c r="K367">
        <v>10.211485107110899</v>
      </c>
      <c r="L367">
        <f>(Table2[[#This Row],[6M Return vs Nifty]]-AVERAGE(Table2[6M Return vs Nifty]))/_xlfn.STDEV.P(Table2[6M Return vs Nifty])</f>
        <v>-0.14605595279242645</v>
      </c>
      <c r="M367">
        <v>3.2610690135337501</v>
      </c>
      <c r="N367">
        <f>(Table2[[#This Row],[1W Return vs Nifty]]-AVERAGE(Table2[1W Return vs Nifty]))/_xlfn.STDEV.P(Table2[1W Return vs Nifty])</f>
        <v>0.32702880772625503</v>
      </c>
      <c r="O367">
        <v>169.68</v>
      </c>
      <c r="P367">
        <v>165.17938623585999</v>
      </c>
      <c r="Q367">
        <v>152.71612721488799</v>
      </c>
      <c r="R367">
        <v>42.803682330012002</v>
      </c>
      <c r="S367">
        <v>7.8736445073078754E-2</v>
      </c>
      <c r="T367">
        <v>0.10812858778054046</v>
      </c>
      <c r="U367">
        <v>0.19856365753986838</v>
      </c>
      <c r="V367">
        <v>2.7645671190988201</v>
      </c>
      <c r="W367">
        <v>181.61</v>
      </c>
      <c r="X367">
        <v>186.7</v>
      </c>
      <c r="Y367">
        <v>174.04</v>
      </c>
      <c r="Z367">
        <v>186.7</v>
      </c>
      <c r="AA367">
        <v>144.6</v>
      </c>
      <c r="AB367">
        <v>186.7</v>
      </c>
      <c r="AC367">
        <v>7.8740157480314821E-3</v>
      </c>
      <c r="AD367">
        <v>1.9995629370629375E-2</v>
      </c>
      <c r="AE367">
        <v>5.1712250057458053E-2</v>
      </c>
      <c r="AF367">
        <v>1.9995629370629375E-2</v>
      </c>
      <c r="AG367">
        <v>0.26583679114799441</v>
      </c>
      <c r="AH367">
        <v>1.9995629370629375E-2</v>
      </c>
      <c r="AI367">
        <v>1.99956293706293</v>
      </c>
      <c r="AJ367">
        <v>59.2344497607655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0.04</v>
      </c>
      <c r="AM367" t="s">
        <v>2950</v>
      </c>
      <c r="AN367">
        <v>22.56</v>
      </c>
      <c r="AO367" t="s">
        <v>2950</v>
      </c>
      <c r="AP367">
        <v>4.5215461490257999E-2</v>
      </c>
      <c r="AQ367">
        <f>(Table2[[#This Row],[Sharpe Ratio]]-AVERAGE(Table2[Sharpe Ratio]))/_xlfn.STDEV.P(Table2[Sharpe Ratio])</f>
        <v>-0.11851292233424529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0.43791676131964835</v>
      </c>
      <c r="AS367">
        <f>_xlfn.RANK.AVG(Table2[[#This Row],[1Y Return vs Nifty Z-Score]],Table2[1Y Return vs Nifty Z-Score])</f>
        <v>370</v>
      </c>
      <c r="AT367">
        <f>_xlfn.RANK.AVG(Table2[[#This Row],[6M Return vs Nifty Z-Score]],Table2[6M Return vs Nifty Z-Score])</f>
        <v>356</v>
      </c>
      <c r="AU367">
        <f>_xlfn.RANK.AVG(Table2[[#This Row],[Sharpe Ratio Z-Score]],Table2[Sharpe Ratio Z-Score])</f>
        <v>382</v>
      </c>
      <c r="AV367">
        <f>(Table2[[#This Row],[Rank 1Y]]+Table2[[#This Row],[Rank 6M]]+Table2[[#This Row],[Rank Sharpe]])/3</f>
        <v>369.33333333333331</v>
      </c>
    </row>
    <row r="368" spans="1:48" x14ac:dyDescent="0.3">
      <c r="A368" t="s">
        <v>589</v>
      </c>
      <c r="B368" t="s">
        <v>590</v>
      </c>
      <c r="C368" t="s">
        <v>2910</v>
      </c>
      <c r="D368" t="s">
        <v>494</v>
      </c>
      <c r="E368">
        <v>30085.639477259901</v>
      </c>
      <c r="F368">
        <v>76.09</v>
      </c>
      <c r="G368">
        <v>7.9319946293696599</v>
      </c>
      <c r="H368">
        <f>(Table2[[#This Row],[1Y Return vs Nifty]]-AVERAGE(Table2[1Y Return vs Nifty]))/_xlfn.STDEV.P(Table2[1Y Return vs Nifty])</f>
        <v>-0.45321641581646988</v>
      </c>
      <c r="I368">
        <v>5.3455075467815201</v>
      </c>
      <c r="J368">
        <f>(Table2[[#This Row],[1M Return vs Nifty]]-AVERAGE(Table2[1M Return vs Nifty]))/_xlfn.STDEV.P(Table2[1M Return vs Nifty])</f>
        <v>0.16861458522384376</v>
      </c>
      <c r="K368">
        <v>15.8282130271312</v>
      </c>
      <c r="L368">
        <f>(Table2[[#This Row],[6M Return vs Nifty]]-AVERAGE(Table2[6M Return vs Nifty]))/_xlfn.STDEV.P(Table2[6M Return vs Nifty])</f>
        <v>2.5610772541736292E-2</v>
      </c>
      <c r="M368">
        <v>3.81087539431616</v>
      </c>
      <c r="N368">
        <f>(Table2[[#This Row],[1W Return vs Nifty]]-AVERAGE(Table2[1W Return vs Nifty]))/_xlfn.STDEV.P(Table2[1W Return vs Nifty])</f>
        <v>0.43109591134782183</v>
      </c>
      <c r="O368">
        <v>71.39</v>
      </c>
      <c r="P368">
        <v>69.552738741148303</v>
      </c>
      <c r="Q368">
        <v>65.473525280900603</v>
      </c>
      <c r="R368">
        <v>41.497081633863999</v>
      </c>
      <c r="S368">
        <v>6.5835551197646724E-2</v>
      </c>
      <c r="T368">
        <v>9.3989990576520244E-2</v>
      </c>
      <c r="U368">
        <v>0.16214912323036845</v>
      </c>
      <c r="V368">
        <v>2.3168069329243699</v>
      </c>
      <c r="W368">
        <v>74.75</v>
      </c>
      <c r="X368">
        <v>77.45</v>
      </c>
      <c r="Y368">
        <v>74.75</v>
      </c>
      <c r="Z368">
        <v>80</v>
      </c>
      <c r="AA368">
        <v>62.3</v>
      </c>
      <c r="AB368">
        <v>80</v>
      </c>
      <c r="AC368">
        <v>1.7926421404682369E-2</v>
      </c>
      <c r="AD368">
        <v>1.7873570771454794E-2</v>
      </c>
      <c r="AE368">
        <v>1.7926421404682369E-2</v>
      </c>
      <c r="AF368">
        <v>5.1386515967932755E-2</v>
      </c>
      <c r="AG368">
        <v>0.22134831460674165</v>
      </c>
      <c r="AH368">
        <v>5.1386515967932755E-2</v>
      </c>
      <c r="AI368">
        <v>5.1386515967932702</v>
      </c>
      <c r="AJ368">
        <v>37.470641373080397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-0.03</v>
      </c>
      <c r="AM368" t="s">
        <v>2949</v>
      </c>
      <c r="AN368">
        <v>17.88</v>
      </c>
      <c r="AO368" t="s">
        <v>2950</v>
      </c>
      <c r="AP368">
        <v>5.2370822261890999E-2</v>
      </c>
      <c r="AQ368">
        <f>(Table2[[#This Row],[Sharpe Ratio]]-AVERAGE(Table2[Sharpe Ratio]))/_xlfn.STDEV.P(Table2[Sharpe Ratio])</f>
        <v>-3.8230306652618229E-2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0.13387454664431375</v>
      </c>
      <c r="AS368">
        <f>_xlfn.RANK.AVG(Table2[[#This Row],[1Y Return vs Nifty Z-Score]],Table2[1Y Return vs Nifty Z-Score])</f>
        <v>458</v>
      </c>
      <c r="AT368">
        <f>_xlfn.RANK.AVG(Table2[[#This Row],[6M Return vs Nifty Z-Score]],Table2[6M Return vs Nifty Z-Score])</f>
        <v>297</v>
      </c>
      <c r="AU368">
        <f>_xlfn.RANK.AVG(Table2[[#This Row],[Sharpe Ratio Z-Score]],Table2[Sharpe Ratio Z-Score])</f>
        <v>357</v>
      </c>
      <c r="AV368">
        <f>(Table2[[#This Row],[Rank 1Y]]+Table2[[#This Row],[Rank 6M]]+Table2[[#This Row],[Rank Sharpe]])/3</f>
        <v>370.66666666666669</v>
      </c>
    </row>
    <row r="369" spans="1:48" x14ac:dyDescent="0.3">
      <c r="A369" t="s">
        <v>697</v>
      </c>
      <c r="B369" t="s">
        <v>698</v>
      </c>
      <c r="C369" t="s">
        <v>2906</v>
      </c>
      <c r="D369" t="s">
        <v>371</v>
      </c>
      <c r="E369">
        <v>21004.786899319999</v>
      </c>
      <c r="F369">
        <v>1280.55</v>
      </c>
      <c r="G369">
        <v>16.315380914941201</v>
      </c>
      <c r="H369">
        <f>(Table2[[#This Row],[1Y Return vs Nifty]]-AVERAGE(Table2[1Y Return vs Nifty]))/_xlfn.STDEV.P(Table2[1Y Return vs Nifty])</f>
        <v>-0.35299700918811117</v>
      </c>
      <c r="I369">
        <v>11.6498417810066</v>
      </c>
      <c r="J369">
        <f>(Table2[[#This Row],[1M Return vs Nifty]]-AVERAGE(Table2[1M Return vs Nifty]))/_xlfn.STDEV.P(Table2[1M Return vs Nifty])</f>
        <v>0.71512035831357867</v>
      </c>
      <c r="K369">
        <v>14.364571506995</v>
      </c>
      <c r="L369">
        <f>(Table2[[#This Row],[6M Return vs Nifty]]-AVERAGE(Table2[6M Return vs Nifty]))/_xlfn.STDEV.P(Table2[6M Return vs Nifty])</f>
        <v>-1.9123198980955752E-2</v>
      </c>
      <c r="M369">
        <v>0.14880435146953599</v>
      </c>
      <c r="N369">
        <f>(Table2[[#This Row],[1W Return vs Nifty]]-AVERAGE(Table2[1W Return vs Nifty]))/_xlfn.STDEV.P(Table2[1W Return vs Nifty])</f>
        <v>-0.26205924291417004</v>
      </c>
      <c r="O369">
        <v>1212.9100000000001</v>
      </c>
      <c r="P369">
        <v>1156.68285443319</v>
      </c>
      <c r="Q369">
        <v>1062.24647902019</v>
      </c>
      <c r="R369">
        <v>56.9159932152048</v>
      </c>
      <c r="S369">
        <v>5.5766709813588777E-2</v>
      </c>
      <c r="T369">
        <v>0.10708825249035847</v>
      </c>
      <c r="U369">
        <v>0.20551117399906271</v>
      </c>
      <c r="V369">
        <v>1.8180302796899599</v>
      </c>
      <c r="W369">
        <v>1270</v>
      </c>
      <c r="X369">
        <v>1297.95</v>
      </c>
      <c r="Y369">
        <v>1270</v>
      </c>
      <c r="Z369">
        <v>1315</v>
      </c>
      <c r="AA369">
        <v>1058</v>
      </c>
      <c r="AB369">
        <v>1315</v>
      </c>
      <c r="AC369">
        <v>8.3070866141732314E-3</v>
      </c>
      <c r="AD369">
        <v>1.3587911444301382E-2</v>
      </c>
      <c r="AE369">
        <v>8.3070866141732314E-3</v>
      </c>
      <c r="AF369">
        <v>2.6902502830814967E-2</v>
      </c>
      <c r="AG369">
        <v>0.21034971644612477</v>
      </c>
      <c r="AH369">
        <v>2.6902502830814967E-2</v>
      </c>
      <c r="AI369">
        <v>2.6902502830814901</v>
      </c>
      <c r="AJ369">
        <v>48.3749493076878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0.03</v>
      </c>
      <c r="AM369" t="s">
        <v>2950</v>
      </c>
      <c r="AN369">
        <v>16.920000000000002</v>
      </c>
      <c r="AO369" t="s">
        <v>2950</v>
      </c>
      <c r="AP369">
        <v>4.3290854889187998E-2</v>
      </c>
      <c r="AQ369">
        <f>(Table2[[#This Row],[Sharpe Ratio]]-AVERAGE(Table2[Sharpe Ratio]))/_xlfn.STDEV.P(Table2[Sharpe Ratio])</f>
        <v>-0.14010686525667357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-5.9165958026331872E-2</v>
      </c>
      <c r="AS369">
        <f>_xlfn.RANK.AVG(Table2[[#This Row],[1Y Return vs Nifty Z-Score]],Table2[1Y Return vs Nifty Z-Score])</f>
        <v>415</v>
      </c>
      <c r="AT369">
        <f>_xlfn.RANK.AVG(Table2[[#This Row],[6M Return vs Nifty Z-Score]],Table2[6M Return vs Nifty Z-Score])</f>
        <v>310</v>
      </c>
      <c r="AU369">
        <f>_xlfn.RANK.AVG(Table2[[#This Row],[Sharpe Ratio Z-Score]],Table2[Sharpe Ratio Z-Score])</f>
        <v>388</v>
      </c>
      <c r="AV369">
        <f>(Table2[[#This Row],[Rank 1Y]]+Table2[[#This Row],[Rank 6M]]+Table2[[#This Row],[Rank Sharpe]])/3</f>
        <v>371</v>
      </c>
    </row>
    <row r="370" spans="1:48" x14ac:dyDescent="0.3">
      <c r="A370" t="s">
        <v>1027</v>
      </c>
      <c r="B370" t="s">
        <v>1028</v>
      </c>
      <c r="C370" t="s">
        <v>2913</v>
      </c>
      <c r="D370" t="s">
        <v>65</v>
      </c>
      <c r="E370">
        <v>11187.47956905</v>
      </c>
      <c r="F370">
        <v>720.05</v>
      </c>
      <c r="G370">
        <v>57.339682148246297</v>
      </c>
      <c r="H370">
        <f>(Table2[[#This Row],[1Y Return vs Nifty]]-AVERAGE(Table2[1Y Return vs Nifty]))/_xlfn.STDEV.P(Table2[1Y Return vs Nifty])</f>
        <v>0.13742905337099745</v>
      </c>
      <c r="I370">
        <v>-1.41843834396352</v>
      </c>
      <c r="J370">
        <f>(Table2[[#This Row],[1M Return vs Nifty]]-AVERAGE(Table2[1M Return vs Nifty]))/_xlfn.STDEV.P(Table2[1M Return vs Nifty])</f>
        <v>-0.41773368579436115</v>
      </c>
      <c r="K370">
        <v>28.950399551285901</v>
      </c>
      <c r="L370">
        <f>(Table2[[#This Row],[6M Return vs Nifty]]-AVERAGE(Table2[6M Return vs Nifty]))/_xlfn.STDEV.P(Table2[6M Return vs Nifty])</f>
        <v>0.42667039691776892</v>
      </c>
      <c r="M370">
        <v>-1.3365502867049801</v>
      </c>
      <c r="N370">
        <f>(Table2[[#This Row],[1W Return vs Nifty]]-AVERAGE(Table2[1W Return vs Nifty]))/_xlfn.STDEV.P(Table2[1W Return vs Nifty])</f>
        <v>-0.54320649847295388</v>
      </c>
      <c r="O370">
        <v>721.18</v>
      </c>
      <c r="P370">
        <v>691.93976590415002</v>
      </c>
      <c r="Q370">
        <v>576.27019122340505</v>
      </c>
      <c r="R370">
        <v>52.539585765204102</v>
      </c>
      <c r="S370">
        <v>-1.5668765079452918E-3</v>
      </c>
      <c r="T370">
        <v>4.062526173664649E-2</v>
      </c>
      <c r="U370">
        <v>0.24950068729280361</v>
      </c>
      <c r="V370">
        <v>0.70386134270564504</v>
      </c>
      <c r="W370">
        <v>715</v>
      </c>
      <c r="X370">
        <v>745.55</v>
      </c>
      <c r="Y370">
        <v>711.2</v>
      </c>
      <c r="Z370">
        <v>768</v>
      </c>
      <c r="AA370">
        <v>617.04999999999995</v>
      </c>
      <c r="AB370">
        <v>775</v>
      </c>
      <c r="AC370">
        <v>7.0629370629369248E-3</v>
      </c>
      <c r="AD370">
        <v>3.5414207346712079E-2</v>
      </c>
      <c r="AE370">
        <v>1.2443757030371039E-2</v>
      </c>
      <c r="AF370">
        <v>6.6592597736268466E-2</v>
      </c>
      <c r="AG370">
        <v>0.16692326391702461</v>
      </c>
      <c r="AH370">
        <v>7.6314144851052035E-2</v>
      </c>
      <c r="AI370">
        <v>7.6314144851051999</v>
      </c>
      <c r="AJ370">
        <v>125.898039215686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0.23</v>
      </c>
      <c r="AM370" t="s">
        <v>2950</v>
      </c>
      <c r="AN370">
        <v>12.34</v>
      </c>
      <c r="AO370" t="s">
        <v>2950</v>
      </c>
      <c r="AP370">
        <v>-6.4184782356695003E-2</v>
      </c>
      <c r="AQ370">
        <f>(Table2[[#This Row],[Sharpe Ratio]]-AVERAGE(Table2[Sharpe Ratio]))/_xlfn.STDEV.P(Table2[Sharpe Ratio])</f>
        <v>-1.3459755217129721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-1.7428162556915208</v>
      </c>
      <c r="AS370">
        <f>_xlfn.RANK.AVG(Table2[[#This Row],[1Y Return vs Nifty Z-Score]],Table2[1Y Return vs Nifty Z-Score])</f>
        <v>243</v>
      </c>
      <c r="AT370">
        <f>_xlfn.RANK.AVG(Table2[[#This Row],[6M Return vs Nifty Z-Score]],Table2[6M Return vs Nifty Z-Score])</f>
        <v>212</v>
      </c>
      <c r="AU370">
        <f>_xlfn.RANK.AVG(Table2[[#This Row],[Sharpe Ratio Z-Score]],Table2[Sharpe Ratio Z-Score])</f>
        <v>658</v>
      </c>
      <c r="AV370">
        <f>(Table2[[#This Row],[Rank 1Y]]+Table2[[#This Row],[Rank 6M]]+Table2[[#This Row],[Rank Sharpe]])/3</f>
        <v>371</v>
      </c>
    </row>
    <row r="371" spans="1:48" hidden="1" x14ac:dyDescent="0.3">
      <c r="A371" t="s">
        <v>1367</v>
      </c>
      <c r="B371" t="s">
        <v>1368</v>
      </c>
      <c r="C371" t="s">
        <v>621</v>
      </c>
      <c r="D371" t="s">
        <v>621</v>
      </c>
      <c r="E371">
        <v>6855.7924759999996</v>
      </c>
      <c r="F371">
        <v>352.7</v>
      </c>
      <c r="G371">
        <v>-17.114882519785901</v>
      </c>
      <c r="H371">
        <f>(Table2[[#This Row],[1Y Return vs Nifty]]-AVERAGE(Table2[1Y Return vs Nifty]))/_xlfn.STDEV.P(Table2[1Y Return vs Nifty])</f>
        <v>-0.75263995187635391</v>
      </c>
      <c r="I371">
        <v>-2.0658813238994398</v>
      </c>
      <c r="J371">
        <f>(Table2[[#This Row],[1M Return vs Nifty]]-AVERAGE(Table2[1M Return vs Nifty]))/_xlfn.STDEV.P(Table2[1M Return vs Nifty])</f>
        <v>-0.4738587757936375</v>
      </c>
      <c r="K371">
        <v>4.2253784291408003</v>
      </c>
      <c r="L371">
        <f>(Table2[[#This Row],[6M Return vs Nifty]]-AVERAGE(Table2[6M Return vs Nifty]))/_xlfn.STDEV.P(Table2[6M Return vs Nifty])</f>
        <v>-0.3290121766901965</v>
      </c>
      <c r="M371">
        <v>0.27665507874473499</v>
      </c>
      <c r="N371">
        <f>(Table2[[#This Row],[1W Return vs Nifty]]-AVERAGE(Table2[1W Return vs Nifty]))/_xlfn.STDEV.P(Table2[1W Return vs Nifty])</f>
        <v>-0.23785971495578792</v>
      </c>
      <c r="O371">
        <v>349.31</v>
      </c>
      <c r="P371">
        <v>344.828938464928</v>
      </c>
      <c r="Q371">
        <v>340.06361922619499</v>
      </c>
      <c r="R371">
        <v>43.1098302380652</v>
      </c>
      <c r="S371">
        <v>9.7048466977756043E-3</v>
      </c>
      <c r="T371">
        <v>2.2825988938490749E-2</v>
      </c>
      <c r="U371">
        <v>3.7158872809031296E-2</v>
      </c>
      <c r="V371">
        <v>0.93907230759792204</v>
      </c>
      <c r="W371">
        <v>351.5</v>
      </c>
      <c r="X371">
        <v>365.85</v>
      </c>
      <c r="Y371">
        <v>350.2</v>
      </c>
      <c r="Z371">
        <v>373.1</v>
      </c>
      <c r="AA371">
        <v>301.10000000000002</v>
      </c>
      <c r="AB371">
        <v>376.55</v>
      </c>
      <c r="AC371">
        <v>3.4139402560455778E-3</v>
      </c>
      <c r="AD371">
        <v>3.7283810603912837E-2</v>
      </c>
      <c r="AE371">
        <v>7.1387778412335123E-3</v>
      </c>
      <c r="AF371">
        <v>5.7839523674511062E-2</v>
      </c>
      <c r="AG371">
        <v>0.17137163732979066</v>
      </c>
      <c r="AH371">
        <v>6.7621207825347307E-2</v>
      </c>
      <c r="AI371">
        <v>23.8871562234193</v>
      </c>
      <c r="AJ371">
        <v>31.727357609710499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-0.03</v>
      </c>
      <c r="AM371" t="s">
        <v>2949</v>
      </c>
      <c r="AN371">
        <v>10.93</v>
      </c>
      <c r="AO371" t="s">
        <v>2950</v>
      </c>
      <c r="AP371">
        <v>0.15709915953175799</v>
      </c>
      <c r="AQ371">
        <f>(Table2[[#This Row],[Sharpe Ratio]]-AVERAGE(Table2[Sharpe Ratio]))/_xlfn.STDEV.P(Table2[Sharpe Ratio])</f>
        <v>1.1368138484017332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-0.65655677091424269</v>
      </c>
      <c r="AS371">
        <f>_xlfn.RANK.AVG(Table2[[#This Row],[1Y Return vs Nifty Z-Score]],Table2[1Y Return vs Nifty Z-Score])</f>
        <v>602</v>
      </c>
      <c r="AT371">
        <f>_xlfn.RANK.AVG(Table2[[#This Row],[6M Return vs Nifty Z-Score]],Table2[6M Return vs Nifty Z-Score])</f>
        <v>407</v>
      </c>
      <c r="AU371">
        <f>_xlfn.RANK.AVG(Table2[[#This Row],[Sharpe Ratio Z-Score]],Table2[Sharpe Ratio Z-Score])</f>
        <v>106</v>
      </c>
      <c r="AV371">
        <f>(Table2[[#This Row],[Rank 1Y]]+Table2[[#This Row],[Rank 6M]]+Table2[[#This Row],[Rank Sharpe]])/3</f>
        <v>371.66666666666669</v>
      </c>
    </row>
    <row r="372" spans="1:48" hidden="1" x14ac:dyDescent="0.3">
      <c r="A372" t="s">
        <v>1433</v>
      </c>
      <c r="B372" t="s">
        <v>1434</v>
      </c>
      <c r="C372" t="s">
        <v>2914</v>
      </c>
      <c r="D372" t="s">
        <v>129</v>
      </c>
      <c r="E372">
        <v>6181.5484639599999</v>
      </c>
      <c r="F372">
        <v>629.85</v>
      </c>
      <c r="G372">
        <v>26.3417764501025</v>
      </c>
      <c r="H372">
        <f>(Table2[[#This Row],[1Y Return vs Nifty]]-AVERAGE(Table2[1Y Return vs Nifty]))/_xlfn.STDEV.P(Table2[1Y Return vs Nifty])</f>
        <v>-0.23313620629459575</v>
      </c>
      <c r="I372">
        <v>3.00829830450609</v>
      </c>
      <c r="J372">
        <f>(Table2[[#This Row],[1M Return vs Nifty]]-AVERAGE(Table2[1M Return vs Nifty]))/_xlfn.STDEV.P(Table2[1M Return vs Nifty])</f>
        <v>-3.3991795777973711E-2</v>
      </c>
      <c r="K372">
        <v>-1.72835924190803</v>
      </c>
      <c r="L372">
        <f>(Table2[[#This Row],[6M Return vs Nifty]]-AVERAGE(Table2[6M Return vs Nifty]))/_xlfn.STDEV.P(Table2[6M Return vs Nifty])</f>
        <v>-0.51097909124280727</v>
      </c>
      <c r="M372">
        <v>-1.4803992097454299</v>
      </c>
      <c r="N372">
        <f>(Table2[[#This Row],[1W Return vs Nifty]]-AVERAGE(Table2[1W Return vs Nifty]))/_xlfn.STDEV.P(Table2[1W Return vs Nifty])</f>
        <v>-0.57043415770564243</v>
      </c>
      <c r="O372">
        <v>605.30999999999995</v>
      </c>
      <c r="P372">
        <v>595.80077967178102</v>
      </c>
      <c r="Q372">
        <v>563.84001435336199</v>
      </c>
      <c r="R372">
        <v>39.953168338012198</v>
      </c>
      <c r="S372">
        <v>4.0541210288943086E-2</v>
      </c>
      <c r="T372">
        <v>5.7148666953702687E-2</v>
      </c>
      <c r="U372">
        <v>0.1170721906325527</v>
      </c>
      <c r="V372">
        <v>0.85424281455343998</v>
      </c>
      <c r="W372">
        <v>611.1</v>
      </c>
      <c r="X372">
        <v>639</v>
      </c>
      <c r="Y372">
        <v>602.65</v>
      </c>
      <c r="Z372">
        <v>652</v>
      </c>
      <c r="AA372">
        <v>522.04999999999995</v>
      </c>
      <c r="AB372">
        <v>652</v>
      </c>
      <c r="AC372">
        <v>3.0682376043200676E-2</v>
      </c>
      <c r="AD372">
        <v>1.4527268397237503E-2</v>
      </c>
      <c r="AE372">
        <v>4.5133991537376739E-2</v>
      </c>
      <c r="AF372">
        <v>3.516710327855832E-2</v>
      </c>
      <c r="AG372">
        <v>0.20649363087826855</v>
      </c>
      <c r="AH372">
        <v>3.516710327855832E-2</v>
      </c>
      <c r="AI372">
        <v>33.627054060490501</v>
      </c>
      <c r="AJ372">
        <v>72.786502983334401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</v>
      </c>
      <c r="AM372">
        <v>0</v>
      </c>
      <c r="AN372">
        <v>12.7</v>
      </c>
      <c r="AO372" t="s">
        <v>2950</v>
      </c>
      <c r="AP372">
        <v>7.7847145404483994E-2</v>
      </c>
      <c r="AQ372">
        <f>(Table2[[#This Row],[Sharpe Ratio]]-AVERAGE(Table2[Sharpe Ratio]))/_xlfn.STDEV.P(Table2[Sharpe Ratio])</f>
        <v>0.2476121442194926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-1.1009291068015266</v>
      </c>
      <c r="AS372">
        <f>_xlfn.RANK.AVG(Table2[[#This Row],[1Y Return vs Nifty Z-Score]],Table2[1Y Return vs Nifty Z-Score])</f>
        <v>358</v>
      </c>
      <c r="AT372">
        <f>_xlfn.RANK.AVG(Table2[[#This Row],[6M Return vs Nifty Z-Score]],Table2[6M Return vs Nifty Z-Score])</f>
        <v>475</v>
      </c>
      <c r="AU372">
        <f>_xlfn.RANK.AVG(Table2[[#This Row],[Sharpe Ratio Z-Score]],Table2[Sharpe Ratio Z-Score])</f>
        <v>283</v>
      </c>
      <c r="AV372">
        <f>(Table2[[#This Row],[Rank 1Y]]+Table2[[#This Row],[Rank 6M]]+Table2[[#This Row],[Rank Sharpe]])/3</f>
        <v>372</v>
      </c>
    </row>
    <row r="373" spans="1:48" x14ac:dyDescent="0.3">
      <c r="A373" t="s">
        <v>2088</v>
      </c>
      <c r="B373" t="s">
        <v>2089</v>
      </c>
      <c r="C373" t="s">
        <v>2920</v>
      </c>
      <c r="D373" t="s">
        <v>268</v>
      </c>
      <c r="E373">
        <v>2462.9873250000001</v>
      </c>
      <c r="F373">
        <v>898.95</v>
      </c>
      <c r="G373">
        <v>21.186104177764399</v>
      </c>
      <c r="H373">
        <f>(Table2[[#This Row],[1Y Return vs Nifty]]-AVERAGE(Table2[1Y Return vs Nifty]))/_xlfn.STDEV.P(Table2[1Y Return vs Nifty])</f>
        <v>-0.29476982286708803</v>
      </c>
      <c r="I373">
        <v>9.9960050789029999</v>
      </c>
      <c r="J373">
        <f>(Table2[[#This Row],[1M Return vs Nifty]]-AVERAGE(Table2[1M Return vs Nifty]))/_xlfn.STDEV.P(Table2[1M Return vs Nifty])</f>
        <v>0.57175370422018212</v>
      </c>
      <c r="K373">
        <v>11.4070839999626</v>
      </c>
      <c r="L373">
        <f>(Table2[[#This Row],[6M Return vs Nifty]]-AVERAGE(Table2[6M Return vs Nifty]))/_xlfn.STDEV.P(Table2[6M Return vs Nifty])</f>
        <v>-0.10951429550163497</v>
      </c>
      <c r="M373">
        <v>0.26501620422632499</v>
      </c>
      <c r="N373">
        <f>(Table2[[#This Row],[1W Return vs Nifty]]-AVERAGE(Table2[1W Return vs Nifty]))/_xlfn.STDEV.P(Table2[1W Return vs Nifty])</f>
        <v>-0.24006271587189615</v>
      </c>
      <c r="O373">
        <v>855.97</v>
      </c>
      <c r="P373">
        <v>831.31671107908801</v>
      </c>
      <c r="Q373">
        <v>792.17064784602201</v>
      </c>
      <c r="R373">
        <v>50.661065248130399</v>
      </c>
      <c r="S373">
        <v>5.021204014159375E-2</v>
      </c>
      <c r="T373">
        <v>8.1356825887838546E-2</v>
      </c>
      <c r="U373">
        <v>0.13479337115597501</v>
      </c>
      <c r="V373">
        <v>2.3844098606992601</v>
      </c>
      <c r="W373">
        <v>887.7</v>
      </c>
      <c r="X373">
        <v>924</v>
      </c>
      <c r="Y373">
        <v>875.15</v>
      </c>
      <c r="Z373">
        <v>925</v>
      </c>
      <c r="AA373">
        <v>678.55</v>
      </c>
      <c r="AB373">
        <v>928.25</v>
      </c>
      <c r="AC373">
        <v>1.2673200405542318E-2</v>
      </c>
      <c r="AD373">
        <v>2.7865843484064623E-2</v>
      </c>
      <c r="AE373">
        <v>2.7195337942067077E-2</v>
      </c>
      <c r="AF373">
        <v>2.8978252405584159E-2</v>
      </c>
      <c r="AG373">
        <v>0.32481025716601586</v>
      </c>
      <c r="AH373">
        <v>3.2593581400522709E-2</v>
      </c>
      <c r="AI373">
        <v>8.5711107403081392</v>
      </c>
      <c r="AJ373">
        <v>52.222504445008902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0.04</v>
      </c>
      <c r="AM373" t="s">
        <v>2950</v>
      </c>
      <c r="AN373">
        <v>26.64</v>
      </c>
      <c r="AO373" t="s">
        <v>2950</v>
      </c>
      <c r="AP373">
        <v>4.3657533193254001E-2</v>
      </c>
      <c r="AQ373">
        <f>(Table2[[#This Row],[Sharpe Ratio]]-AVERAGE(Table2[Sharpe Ratio]))/_xlfn.STDEV.P(Table2[Sharpe Ratio])</f>
        <v>-0.13599276195655396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-0.20858589197699098</v>
      </c>
      <c r="AS373">
        <f>_xlfn.RANK.AVG(Table2[[#This Row],[1Y Return vs Nifty Z-Score]],Table2[1Y Return vs Nifty Z-Score])</f>
        <v>388</v>
      </c>
      <c r="AT373">
        <f>_xlfn.RANK.AVG(Table2[[#This Row],[6M Return vs Nifty Z-Score]],Table2[6M Return vs Nifty Z-Score])</f>
        <v>345</v>
      </c>
      <c r="AU373">
        <f>_xlfn.RANK.AVG(Table2[[#This Row],[Sharpe Ratio Z-Score]],Table2[Sharpe Ratio Z-Score])</f>
        <v>387</v>
      </c>
      <c r="AV373">
        <f>(Table2[[#This Row],[Rank 1Y]]+Table2[[#This Row],[Rank 6M]]+Table2[[#This Row],[Rank Sharpe]])/3</f>
        <v>373.33333333333331</v>
      </c>
    </row>
    <row r="374" spans="1:48" hidden="1" x14ac:dyDescent="0.3">
      <c r="A374" t="s">
        <v>317</v>
      </c>
      <c r="B374" t="s">
        <v>318</v>
      </c>
      <c r="C374" t="s">
        <v>2913</v>
      </c>
      <c r="D374" t="s">
        <v>65</v>
      </c>
      <c r="E374">
        <v>73574.018039240007</v>
      </c>
      <c r="F374">
        <v>1561</v>
      </c>
      <c r="G374">
        <v>53.760825316396598</v>
      </c>
      <c r="H374">
        <f>(Table2[[#This Row],[1Y Return vs Nifty]]-AVERAGE(Table2[1Y Return vs Nifty]))/_xlfn.STDEV.P(Table2[1Y Return vs Nifty])</f>
        <v>9.4645517472964805E-2</v>
      </c>
      <c r="I374">
        <v>-8.6381447626265793</v>
      </c>
      <c r="J374">
        <f>(Table2[[#This Row],[1M Return vs Nifty]]-AVERAGE(Table2[1M Return vs Nifty]))/_xlfn.STDEV.P(Table2[1M Return vs Nifty])</f>
        <v>-1.0435906107639121</v>
      </c>
      <c r="K374">
        <v>13.6371926431364</v>
      </c>
      <c r="L374">
        <f>(Table2[[#This Row],[6M Return vs Nifty]]-AVERAGE(Table2[6M Return vs Nifty]))/_xlfn.STDEV.P(Table2[6M Return vs Nifty])</f>
        <v>-4.1354424956993131E-2</v>
      </c>
      <c r="M374">
        <v>-3.4127969606007502</v>
      </c>
      <c r="N374">
        <f>(Table2[[#This Row],[1W Return vs Nifty]]-AVERAGE(Table2[1W Return vs Nifty]))/_xlfn.STDEV.P(Table2[1W Return vs Nifty])</f>
        <v>-0.9361975318777761</v>
      </c>
      <c r="O374">
        <v>1598.69</v>
      </c>
      <c r="P374">
        <v>1604.6174607350099</v>
      </c>
      <c r="Q374">
        <v>1422.4846609953299</v>
      </c>
      <c r="R374">
        <v>41.819709564563702</v>
      </c>
      <c r="S374">
        <v>-2.3575552483595996E-2</v>
      </c>
      <c r="T374">
        <v>-2.7182466726387577E-2</v>
      </c>
      <c r="U374">
        <v>9.7375629279369047E-2</v>
      </c>
      <c r="V374">
        <v>0.83238809430164895</v>
      </c>
      <c r="W374">
        <v>1543</v>
      </c>
      <c r="X374">
        <v>1579.1</v>
      </c>
      <c r="Y374">
        <v>1543</v>
      </c>
      <c r="Z374">
        <v>1613.85</v>
      </c>
      <c r="AA374">
        <v>1493.3</v>
      </c>
      <c r="AB374">
        <v>1660</v>
      </c>
      <c r="AC374">
        <v>1.1665586519766791E-2</v>
      </c>
      <c r="AD374">
        <v>1.1595131326072927E-2</v>
      </c>
      <c r="AE374">
        <v>1.1665586519766791E-2</v>
      </c>
      <c r="AF374">
        <v>3.385650224215242E-2</v>
      </c>
      <c r="AG374">
        <v>4.5335833389138269E-2</v>
      </c>
      <c r="AH374">
        <v>6.3420884048686732E-2</v>
      </c>
      <c r="AI374">
        <v>10.6982703395259</v>
      </c>
      <c r="AJ374">
        <v>88.2877992883421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-0.05</v>
      </c>
      <c r="AM374" t="s">
        <v>2949</v>
      </c>
      <c r="AN374">
        <v>-0.24</v>
      </c>
      <c r="AO374" t="s">
        <v>2949</v>
      </c>
      <c r="AP374">
        <v>-2.5651833128829999E-3</v>
      </c>
      <c r="AQ374">
        <f>(Table2[[#This Row],[Sharpe Ratio]]-AVERAGE(Table2[Sharpe Ratio]))/_xlfn.STDEV.P(Table2[Sharpe Ratio])</f>
        <v>-0.65460820336582026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252</v>
      </c>
      <c r="AT374">
        <f>_xlfn.RANK.AVG(Table2[[#This Row],[6M Return vs Nifty Z-Score]],Table2[6M Return vs Nifty Z-Score])</f>
        <v>321</v>
      </c>
      <c r="AU374">
        <f>_xlfn.RANK.AVG(Table2[[#This Row],[Sharpe Ratio Z-Score]],Table2[Sharpe Ratio Z-Score])</f>
        <v>548</v>
      </c>
      <c r="AV374">
        <f>(Table2[[#This Row],[Rank 1Y]]+Table2[[#This Row],[Rank 6M]]+Table2[[#This Row],[Rank Sharpe]])/3</f>
        <v>373.66666666666669</v>
      </c>
    </row>
    <row r="375" spans="1:48" x14ac:dyDescent="0.3">
      <c r="A375" t="s">
        <v>33</v>
      </c>
      <c r="B375" t="s">
        <v>34</v>
      </c>
      <c r="C375" t="s">
        <v>2906</v>
      </c>
      <c r="D375" t="s">
        <v>35</v>
      </c>
      <c r="E375">
        <v>651316.63826047501</v>
      </c>
      <c r="F375">
        <v>1023.95</v>
      </c>
      <c r="G375">
        <v>36.3567905784532</v>
      </c>
      <c r="H375">
        <f>(Table2[[#This Row],[1Y Return vs Nifty]]-AVERAGE(Table2[1Y Return vs Nifty]))/_xlfn.STDEV.P(Table2[1Y Return vs Nifty])</f>
        <v>-0.11341146272106152</v>
      </c>
      <c r="I375">
        <v>0.58095314839948997</v>
      </c>
      <c r="J375">
        <f>(Table2[[#This Row],[1M Return vs Nifty]]-AVERAGE(Table2[1M Return vs Nifty]))/_xlfn.STDEV.P(Table2[1M Return vs Nifty])</f>
        <v>-0.24441181664108388</v>
      </c>
      <c r="K375">
        <v>23.3700780551933</v>
      </c>
      <c r="L375">
        <f>(Table2[[#This Row],[6M Return vs Nifty]]-AVERAGE(Table2[6M Return vs Nifty]))/_xlfn.STDEV.P(Table2[6M Return vs Nifty])</f>
        <v>0.25611637842392126</v>
      </c>
      <c r="M375">
        <v>1.99118128486741</v>
      </c>
      <c r="N375">
        <f>(Table2[[#This Row],[1W Return vs Nifty]]-AVERAGE(Table2[1W Return vs Nifty]))/_xlfn.STDEV.P(Table2[1W Return vs Nifty])</f>
        <v>8.6665031556882266E-2</v>
      </c>
      <c r="O375">
        <v>1010.89</v>
      </c>
      <c r="P375">
        <v>991.55329322077898</v>
      </c>
      <c r="Q375">
        <v>879.323884249152</v>
      </c>
      <c r="R375">
        <v>64.675693850852596</v>
      </c>
      <c r="S375">
        <v>1.2919308727952661E-2</v>
      </c>
      <c r="T375">
        <v>3.2672683355212895E-2</v>
      </c>
      <c r="U375">
        <v>0.16447422655230515</v>
      </c>
      <c r="V375">
        <v>0.99067982759029605</v>
      </c>
      <c r="W375">
        <v>1015.05</v>
      </c>
      <c r="X375">
        <v>1045.8</v>
      </c>
      <c r="Y375">
        <v>1015.05</v>
      </c>
      <c r="Z375">
        <v>1085</v>
      </c>
      <c r="AA375">
        <v>880.05</v>
      </c>
      <c r="AB375">
        <v>1085</v>
      </c>
      <c r="AC375">
        <v>8.7680409832029405E-3</v>
      </c>
      <c r="AD375">
        <v>2.1338932565066582E-2</v>
      </c>
      <c r="AE375">
        <v>8.7680409832029405E-3</v>
      </c>
      <c r="AF375">
        <v>5.9622051858000846E-2</v>
      </c>
      <c r="AG375">
        <v>0.16351343673654917</v>
      </c>
      <c r="AH375">
        <v>5.9622051858000846E-2</v>
      </c>
      <c r="AI375">
        <v>14.7516968601982</v>
      </c>
      <c r="AJ375">
        <v>71.4154180965932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-0.03</v>
      </c>
      <c r="AM375" t="s">
        <v>2949</v>
      </c>
      <c r="AN375">
        <v>10.36</v>
      </c>
      <c r="AO375" t="s">
        <v>2950</v>
      </c>
      <c r="AP375">
        <v>-6.4189104413849996E-3</v>
      </c>
      <c r="AQ375">
        <f>(Table2[[#This Row],[Sharpe Ratio]]-AVERAGE(Table2[Sharpe Ratio]))/_xlfn.STDEV.P(Table2[Sharpe Ratio])</f>
        <v>-0.69784673512873752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-0.71288860451007929</v>
      </c>
      <c r="AS375">
        <f>_xlfn.RANK.AVG(Table2[[#This Row],[1Y Return vs Nifty Z-Score]],Table2[1Y Return vs Nifty Z-Score])</f>
        <v>315</v>
      </c>
      <c r="AT375">
        <f>_xlfn.RANK.AVG(Table2[[#This Row],[6M Return vs Nifty Z-Score]],Table2[6M Return vs Nifty Z-Score])</f>
        <v>246</v>
      </c>
      <c r="AU375">
        <f>_xlfn.RANK.AVG(Table2[[#This Row],[Sharpe Ratio Z-Score]],Table2[Sharpe Ratio Z-Score])</f>
        <v>565</v>
      </c>
      <c r="AV375">
        <f>(Table2[[#This Row],[Rank 1Y]]+Table2[[#This Row],[Rank 6M]]+Table2[[#This Row],[Rank Sharpe]])/3</f>
        <v>375.33333333333331</v>
      </c>
    </row>
    <row r="376" spans="1:48" hidden="1" x14ac:dyDescent="0.3">
      <c r="A376" t="s">
        <v>1808</v>
      </c>
      <c r="B376" t="s">
        <v>1809</v>
      </c>
      <c r="C376" t="s">
        <v>2909</v>
      </c>
      <c r="D376" t="s">
        <v>46</v>
      </c>
      <c r="E376">
        <v>3455.7376825400002</v>
      </c>
      <c r="F376">
        <v>611.35</v>
      </c>
      <c r="G376">
        <v>43.2090423552347</v>
      </c>
      <c r="H376">
        <f>(Table2[[#This Row],[1Y Return vs Nifty]]-AVERAGE(Table2[1Y Return vs Nifty]))/_xlfn.STDEV.P(Table2[1Y Return vs Nifty])</f>
        <v>-3.1496042896130873E-2</v>
      </c>
      <c r="I376">
        <v>15.867166654123899</v>
      </c>
      <c r="J376">
        <f>(Table2[[#This Row],[1M Return vs Nifty]]-AVERAGE(Table2[1M Return vs Nifty]))/_xlfn.STDEV.P(Table2[1M Return vs Nifty])</f>
        <v>1.0807089049425378</v>
      </c>
      <c r="K376">
        <v>-33.1075222529035</v>
      </c>
      <c r="L376">
        <f>(Table2[[#This Row],[6M Return vs Nifty]]-AVERAGE(Table2[6M Return vs Nifty]))/_xlfn.STDEV.P(Table2[6M Return vs Nifty])</f>
        <v>-1.4700353664495667</v>
      </c>
      <c r="M376">
        <v>15.1394123887237</v>
      </c>
      <c r="N376">
        <f>(Table2[[#This Row],[1W Return vs Nifty]]-AVERAGE(Table2[1W Return vs Nifty]))/_xlfn.STDEV.P(Table2[1W Return vs Nifty])</f>
        <v>2.5753562809711639</v>
      </c>
      <c r="O376">
        <v>526.98</v>
      </c>
      <c r="P376">
        <v>534.51736864621</v>
      </c>
      <c r="Q376">
        <v>567.64265942478801</v>
      </c>
      <c r="R376">
        <v>45.7013783860519</v>
      </c>
      <c r="S376">
        <v>0.16010095259782164</v>
      </c>
      <c r="T376">
        <v>0.1437420668824787</v>
      </c>
      <c r="U376">
        <v>7.6997984294383759E-2</v>
      </c>
      <c r="V376">
        <v>1.4710059851050901</v>
      </c>
      <c r="W376">
        <v>588.04999999999995</v>
      </c>
      <c r="X376">
        <v>624.25</v>
      </c>
      <c r="Y376">
        <v>499</v>
      </c>
      <c r="Z376">
        <v>624.25</v>
      </c>
      <c r="AA376">
        <v>431.95</v>
      </c>
      <c r="AB376">
        <v>624.25</v>
      </c>
      <c r="AC376">
        <v>3.9622481081540872E-2</v>
      </c>
      <c r="AD376">
        <v>2.110084239797172E-2</v>
      </c>
      <c r="AE376">
        <v>0.22515030060120256</v>
      </c>
      <c r="AF376">
        <v>2.110084239797172E-2</v>
      </c>
      <c r="AG376">
        <v>0.41532584789906246</v>
      </c>
      <c r="AH376">
        <v>2.110084239797172E-2</v>
      </c>
      <c r="AI376">
        <v>65.052752105994898</v>
      </c>
      <c r="AJ376">
        <v>76.156173462037103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0.05</v>
      </c>
      <c r="AM376" t="s">
        <v>2950</v>
      </c>
      <c r="AN376">
        <v>35.42</v>
      </c>
      <c r="AO376" t="s">
        <v>2950</v>
      </c>
      <c r="AP376">
        <v>0.14403882709587501</v>
      </c>
      <c r="AQ376">
        <f>(Table2[[#This Row],[Sharpe Ratio]]-AVERAGE(Table2[Sharpe Ratio]))/_xlfn.STDEV.P(Table2[Sharpe Ratio])</f>
        <v>0.9902778898263016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290</v>
      </c>
      <c r="AT376">
        <f>_xlfn.RANK.AVG(Table2[[#This Row],[6M Return vs Nifty Z-Score]],Table2[6M Return vs Nifty Z-Score])</f>
        <v>712</v>
      </c>
      <c r="AU376">
        <f>_xlfn.RANK.AVG(Table2[[#This Row],[Sharpe Ratio Z-Score]],Table2[Sharpe Ratio Z-Score])</f>
        <v>128</v>
      </c>
      <c r="AV376">
        <f>(Table2[[#This Row],[Rank 1Y]]+Table2[[#This Row],[Rank 6M]]+Table2[[#This Row],[Rank Sharpe]])/3</f>
        <v>376.66666666666669</v>
      </c>
    </row>
    <row r="377" spans="1:48" hidden="1" x14ac:dyDescent="0.3">
      <c r="A377" t="s">
        <v>613</v>
      </c>
      <c r="B377" t="s">
        <v>614</v>
      </c>
      <c r="C377" t="s">
        <v>2921</v>
      </c>
      <c r="D377" t="s">
        <v>165</v>
      </c>
      <c r="E377">
        <v>27733.21633617</v>
      </c>
      <c r="F377">
        <v>799.35</v>
      </c>
      <c r="G377">
        <v>35.1930724035983</v>
      </c>
      <c r="H377">
        <f>(Table2[[#This Row],[1Y Return vs Nifty]]-AVERAGE(Table2[1Y Return vs Nifty]))/_xlfn.STDEV.P(Table2[1Y Return vs Nifty])</f>
        <v>-0.12732316152555523</v>
      </c>
      <c r="I377">
        <v>-0.144287730001253</v>
      </c>
      <c r="J377">
        <f>(Table2[[#This Row],[1M Return vs Nifty]]-AVERAGE(Table2[1M Return vs Nifty]))/_xlfn.STDEV.P(Table2[1M Return vs Nifty])</f>
        <v>-0.30728099714470847</v>
      </c>
      <c r="K377">
        <v>6.7256008003401204</v>
      </c>
      <c r="L377">
        <f>(Table2[[#This Row],[6M Return vs Nifty]]-AVERAGE(Table2[6M Return vs Nifty]))/_xlfn.STDEV.P(Table2[6M Return vs Nifty])</f>
        <v>-0.25259669187720751</v>
      </c>
      <c r="M377">
        <v>-2.2538524427619402</v>
      </c>
      <c r="N377">
        <f>(Table2[[#This Row],[1W Return vs Nifty]]-AVERAGE(Table2[1W Return vs Nifty]))/_xlfn.STDEV.P(Table2[1W Return vs Nifty])</f>
        <v>-0.71683303658409614</v>
      </c>
      <c r="O377">
        <v>814.81</v>
      </c>
      <c r="P377">
        <v>818.560118670149</v>
      </c>
      <c r="Q377">
        <v>743.95498250733601</v>
      </c>
      <c r="R377">
        <v>47.824375812500698</v>
      </c>
      <c r="S377">
        <v>-1.8973748481240893E-2</v>
      </c>
      <c r="T377">
        <v>-2.3468183010623811E-2</v>
      </c>
      <c r="U377">
        <v>7.4460174063176954E-2</v>
      </c>
      <c r="V377">
        <v>0.93601531846201602</v>
      </c>
      <c r="W377">
        <v>795</v>
      </c>
      <c r="X377">
        <v>832</v>
      </c>
      <c r="Y377">
        <v>795</v>
      </c>
      <c r="Z377">
        <v>832.4</v>
      </c>
      <c r="AA377">
        <v>725</v>
      </c>
      <c r="AB377">
        <v>857</v>
      </c>
      <c r="AC377">
        <v>5.4716981132074682E-3</v>
      </c>
      <c r="AD377">
        <v>4.0845687120785623E-2</v>
      </c>
      <c r="AE377">
        <v>5.4716981132074682E-3</v>
      </c>
      <c r="AF377">
        <v>4.1346093701132069E-2</v>
      </c>
      <c r="AG377">
        <v>0.10255172413793101</v>
      </c>
      <c r="AH377">
        <v>7.212109839244385E-2</v>
      </c>
      <c r="AI377">
        <v>23.850628635766501</v>
      </c>
      <c r="AJ377">
        <v>70.6189967982924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-0.06</v>
      </c>
      <c r="AM377" t="s">
        <v>2949</v>
      </c>
      <c r="AN377">
        <v>0.78</v>
      </c>
      <c r="AO377" t="s">
        <v>2950</v>
      </c>
      <c r="AP377">
        <v>2.7617941573514E-2</v>
      </c>
      <c r="AQ377">
        <f>(Table2[[#This Row],[Sharpe Ratio]]-AVERAGE(Table2[Sharpe Ratio]))/_xlfn.STDEV.P(Table2[Sharpe Ratio])</f>
        <v>-0.31595578699406762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322</v>
      </c>
      <c r="AT377">
        <f>_xlfn.RANK.AVG(Table2[[#This Row],[6M Return vs Nifty Z-Score]],Table2[6M Return vs Nifty Z-Score])</f>
        <v>386</v>
      </c>
      <c r="AU377">
        <f>_xlfn.RANK.AVG(Table2[[#This Row],[Sharpe Ratio Z-Score]],Table2[Sharpe Ratio Z-Score])</f>
        <v>423</v>
      </c>
      <c r="AV377">
        <f>(Table2[[#This Row],[Rank 1Y]]+Table2[[#This Row],[Rank 6M]]+Table2[[#This Row],[Rank Sharpe]])/3</f>
        <v>377</v>
      </c>
    </row>
    <row r="378" spans="1:48" x14ac:dyDescent="0.3">
      <c r="A378" t="s">
        <v>1257</v>
      </c>
      <c r="B378" t="s">
        <v>1258</v>
      </c>
      <c r="C378" t="s">
        <v>2913</v>
      </c>
      <c r="D378" t="s">
        <v>283</v>
      </c>
      <c r="E378">
        <v>7950.6343517349997</v>
      </c>
      <c r="F378">
        <v>771.25</v>
      </c>
      <c r="G378">
        <v>38.512214154462797</v>
      </c>
      <c r="H378">
        <f>(Table2[[#This Row],[1Y Return vs Nifty]]-AVERAGE(Table2[1Y Return vs Nifty]))/_xlfn.STDEV.P(Table2[1Y Return vs Nifty])</f>
        <v>-8.7644396232399793E-2</v>
      </c>
      <c r="I378">
        <v>-7.5455172742438004</v>
      </c>
      <c r="J378">
        <f>(Table2[[#This Row],[1M Return vs Nifty]]-AVERAGE(Table2[1M Return vs Nifty]))/_xlfn.STDEV.P(Table2[1M Return vs Nifty])</f>
        <v>-0.94887367348669238</v>
      </c>
      <c r="K378">
        <v>8.5908402424518595</v>
      </c>
      <c r="L378">
        <f>(Table2[[#This Row],[6M Return vs Nifty]]-AVERAGE(Table2[6M Return vs Nifty]))/_xlfn.STDEV.P(Table2[6M Return vs Nifty])</f>
        <v>-0.19558849216539276</v>
      </c>
      <c r="M378">
        <v>-5.0467782260733696</v>
      </c>
      <c r="N378">
        <f>(Table2[[#This Row],[1W Return vs Nifty]]-AVERAGE(Table2[1W Return vs Nifty]))/_xlfn.STDEV.P(Table2[1W Return vs Nifty])</f>
        <v>-1.2454767683749131</v>
      </c>
      <c r="O378">
        <v>789.18</v>
      </c>
      <c r="P378">
        <v>753.74701052940497</v>
      </c>
      <c r="Q378">
        <v>645.84390917589303</v>
      </c>
      <c r="R378">
        <v>56.1113238970445</v>
      </c>
      <c r="S378">
        <v>-2.2719785093388012E-2</v>
      </c>
      <c r="T378">
        <v>2.3221305326705854E-2</v>
      </c>
      <c r="U378">
        <v>0.19417399319307216</v>
      </c>
      <c r="V378">
        <v>0.35331009097061999</v>
      </c>
      <c r="W378">
        <v>771</v>
      </c>
      <c r="X378">
        <v>781.5</v>
      </c>
      <c r="Y378">
        <v>763.2</v>
      </c>
      <c r="Z378">
        <v>809.9</v>
      </c>
      <c r="AA378">
        <v>760</v>
      </c>
      <c r="AB378">
        <v>880</v>
      </c>
      <c r="AC378">
        <v>3.2425421530479781E-4</v>
      </c>
      <c r="AD378">
        <v>1.3290113452188113E-2</v>
      </c>
      <c r="AE378">
        <v>1.0547693920335277E-2</v>
      </c>
      <c r="AF378">
        <v>5.0113452188006447E-2</v>
      </c>
      <c r="AG378">
        <v>1.4802631578947345E-2</v>
      </c>
      <c r="AH378">
        <v>0.14100486223662889</v>
      </c>
      <c r="AI378">
        <v>14.1004862236628</v>
      </c>
      <c r="AJ378">
        <v>82.479593043889693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0.15</v>
      </c>
      <c r="AM378" t="s">
        <v>2950</v>
      </c>
      <c r="AN378">
        <v>-1.87</v>
      </c>
      <c r="AO378" t="s">
        <v>2949</v>
      </c>
      <c r="AP378">
        <v>1.6692064319404998E-2</v>
      </c>
      <c r="AQ378">
        <f>(Table2[[#This Row],[Sharpe Ratio]]-AVERAGE(Table2[Sharpe Ratio]))/_xlfn.STDEV.P(Table2[Sharpe Ratio])</f>
        <v>-0.43854331717894718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-2.9161266474383449</v>
      </c>
      <c r="AS378">
        <f>_xlfn.RANK.AVG(Table2[[#This Row],[1Y Return vs Nifty Z-Score]],Table2[1Y Return vs Nifty Z-Score])</f>
        <v>306</v>
      </c>
      <c r="AT378">
        <f>_xlfn.RANK.AVG(Table2[[#This Row],[6M Return vs Nifty Z-Score]],Table2[6M Return vs Nifty Z-Score])</f>
        <v>369</v>
      </c>
      <c r="AU378">
        <f>_xlfn.RANK.AVG(Table2[[#This Row],[Sharpe Ratio Z-Score]],Table2[Sharpe Ratio Z-Score])</f>
        <v>456</v>
      </c>
      <c r="AV378">
        <f>(Table2[[#This Row],[Rank 1Y]]+Table2[[#This Row],[Rank 6M]]+Table2[[#This Row],[Rank Sharpe]])/3</f>
        <v>377</v>
      </c>
    </row>
    <row r="379" spans="1:48" x14ac:dyDescent="0.3">
      <c r="A379" t="s">
        <v>898</v>
      </c>
      <c r="B379" t="s">
        <v>899</v>
      </c>
      <c r="C379" t="s">
        <v>2910</v>
      </c>
      <c r="D379" t="s">
        <v>255</v>
      </c>
      <c r="E379">
        <v>14686.278181365</v>
      </c>
      <c r="F379">
        <v>677.9</v>
      </c>
      <c r="G379">
        <v>14.029231332969999</v>
      </c>
      <c r="H379">
        <f>(Table2[[#This Row],[1Y Return vs Nifty]]-AVERAGE(Table2[1Y Return vs Nifty]))/_xlfn.STDEV.P(Table2[1Y Return vs Nifty])</f>
        <v>-0.38032684307196207</v>
      </c>
      <c r="I379">
        <v>7.3414361814806002</v>
      </c>
      <c r="J379">
        <f>(Table2[[#This Row],[1M Return vs Nifty]]-AVERAGE(Table2[1M Return vs Nifty]))/_xlfn.STDEV.P(Table2[1M Return vs Nifty])</f>
        <v>0.3416362685629788</v>
      </c>
      <c r="K379">
        <v>10.0663725091673</v>
      </c>
      <c r="L379">
        <f>(Table2[[#This Row],[6M Return vs Nifty]]-AVERAGE(Table2[6M Return vs Nifty]))/_xlfn.STDEV.P(Table2[6M Return vs Nifty])</f>
        <v>-0.15049109810272673</v>
      </c>
      <c r="M379">
        <v>8.6438954371967593</v>
      </c>
      <c r="N379">
        <f>(Table2[[#This Row],[1W Return vs Nifty]]-AVERAGE(Table2[1W Return vs Nifty]))/_xlfn.STDEV.P(Table2[1W Return vs Nifty])</f>
        <v>1.3458877638756559</v>
      </c>
      <c r="O379">
        <v>625.97</v>
      </c>
      <c r="P379">
        <v>603.93280839495299</v>
      </c>
      <c r="Q379">
        <v>569.53382127432405</v>
      </c>
      <c r="R379">
        <v>51.580999810682101</v>
      </c>
      <c r="S379">
        <v>8.2959247248270529E-2</v>
      </c>
      <c r="T379">
        <v>0.12247586250799403</v>
      </c>
      <c r="U379">
        <v>0.190271718162774</v>
      </c>
      <c r="V379">
        <v>1.4991539823164499</v>
      </c>
      <c r="W379">
        <v>672.95</v>
      </c>
      <c r="X379">
        <v>689.95</v>
      </c>
      <c r="Y379">
        <v>620</v>
      </c>
      <c r="Z379">
        <v>690</v>
      </c>
      <c r="AA379">
        <v>540</v>
      </c>
      <c r="AB379">
        <v>690</v>
      </c>
      <c r="AC379">
        <v>7.355672784010503E-3</v>
      </c>
      <c r="AD379">
        <v>1.7775483109603307E-2</v>
      </c>
      <c r="AE379">
        <v>9.3387096774193434E-2</v>
      </c>
      <c r="AF379">
        <v>1.7849240300929381E-2</v>
      </c>
      <c r="AG379">
        <v>0.25537037037037025</v>
      </c>
      <c r="AH379">
        <v>1.7849240300929381E-2</v>
      </c>
      <c r="AI379">
        <v>1.7849240300929301</v>
      </c>
      <c r="AJ379">
        <v>43.183018270144601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0.16</v>
      </c>
      <c r="AM379" t="s">
        <v>2950</v>
      </c>
      <c r="AN379">
        <v>17.82</v>
      </c>
      <c r="AO379" t="s">
        <v>2950</v>
      </c>
      <c r="AP379">
        <v>5.7714420221721997E-2</v>
      </c>
      <c r="AQ379">
        <f>(Table2[[#This Row],[Sharpe Ratio]]-AVERAGE(Table2[Sharpe Ratio]))/_xlfn.STDEV.P(Table2[Sharpe Ratio])</f>
        <v>2.1724465029471576E-2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1.1784305562934174</v>
      </c>
      <c r="AS379">
        <f>_xlfn.RANK.AVG(Table2[[#This Row],[1Y Return vs Nifty Z-Score]],Table2[1Y Return vs Nifty Z-Score])</f>
        <v>430</v>
      </c>
      <c r="AT379">
        <f>_xlfn.RANK.AVG(Table2[[#This Row],[6M Return vs Nifty Z-Score]],Table2[6M Return vs Nifty Z-Score])</f>
        <v>358</v>
      </c>
      <c r="AU379">
        <f>_xlfn.RANK.AVG(Table2[[#This Row],[Sharpe Ratio Z-Score]],Table2[Sharpe Ratio Z-Score])</f>
        <v>344</v>
      </c>
      <c r="AV379">
        <f>(Table2[[#This Row],[Rank 1Y]]+Table2[[#This Row],[Rank 6M]]+Table2[[#This Row],[Rank Sharpe]])/3</f>
        <v>377.33333333333331</v>
      </c>
    </row>
    <row r="380" spans="1:48" x14ac:dyDescent="0.3">
      <c r="A380" t="s">
        <v>53</v>
      </c>
      <c r="B380" t="s">
        <v>54</v>
      </c>
      <c r="C380" t="s">
        <v>2911</v>
      </c>
      <c r="D380" t="s">
        <v>55</v>
      </c>
      <c r="E380">
        <v>385884.67945289501</v>
      </c>
      <c r="F380">
        <v>3189.3</v>
      </c>
      <c r="G380">
        <v>7.9298835014190896</v>
      </c>
      <c r="H380">
        <f>(Table2[[#This Row],[1Y Return vs Nifty]]-AVERAGE(Table2[1Y Return vs Nifty]))/_xlfn.STDEV.P(Table2[1Y Return vs Nifty])</f>
        <v>-0.45324165334976674</v>
      </c>
      <c r="I380">
        <v>2.0920473492971401</v>
      </c>
      <c r="J380">
        <f>(Table2[[#This Row],[1M Return vs Nifty]]-AVERAGE(Table2[1M Return vs Nifty]))/_xlfn.STDEV.P(Table2[1M Return vs Nifty])</f>
        <v>-0.11341912593161128</v>
      </c>
      <c r="K380">
        <v>3.3466064883414299</v>
      </c>
      <c r="L380">
        <f>(Table2[[#This Row],[6M Return vs Nifty]]-AVERAGE(Table2[6M Return vs Nifty]))/_xlfn.STDEV.P(Table2[6M Return vs Nifty])</f>
        <v>-0.35587050124155367</v>
      </c>
      <c r="M380">
        <v>0.63254947513509896</v>
      </c>
      <c r="N380">
        <f>(Table2[[#This Row],[1W Return vs Nifty]]-AVERAGE(Table2[1W Return vs Nifty]))/_xlfn.STDEV.P(Table2[1W Return vs Nifty])</f>
        <v>-0.1704961842255969</v>
      </c>
      <c r="O380">
        <v>3218.77</v>
      </c>
      <c r="P380">
        <v>3168.0869782755899</v>
      </c>
      <c r="Q380">
        <v>2941.1904111458298</v>
      </c>
      <c r="R380">
        <v>84.827159832514795</v>
      </c>
      <c r="S380">
        <v>-9.1556712657319128E-3</v>
      </c>
      <c r="T380">
        <v>6.6958457485144507E-3</v>
      </c>
      <c r="U380">
        <v>8.4356860376650022E-2</v>
      </c>
      <c r="V380">
        <v>1.2606147440106701</v>
      </c>
      <c r="W380">
        <v>3176.4</v>
      </c>
      <c r="X380">
        <v>3277.1</v>
      </c>
      <c r="Y380">
        <v>3176.4</v>
      </c>
      <c r="Z380">
        <v>3345</v>
      </c>
      <c r="AA380">
        <v>2733.95</v>
      </c>
      <c r="AB380">
        <v>3743.9</v>
      </c>
      <c r="AC380">
        <v>4.0612013600302976E-3</v>
      </c>
      <c r="AD380">
        <v>2.7529551939296848E-2</v>
      </c>
      <c r="AE380">
        <v>4.0612013600302976E-3</v>
      </c>
      <c r="AF380">
        <v>4.8819490170256774E-2</v>
      </c>
      <c r="AG380">
        <v>0.16655388723275855</v>
      </c>
      <c r="AH380">
        <v>0.17389395792180107</v>
      </c>
      <c r="AI380">
        <v>17.3893957921801</v>
      </c>
      <c r="AJ380">
        <v>48.893557422969103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-0.08</v>
      </c>
      <c r="AM380" t="s">
        <v>2949</v>
      </c>
      <c r="AN380">
        <v>8.43</v>
      </c>
      <c r="AO380" t="s">
        <v>2950</v>
      </c>
      <c r="AP380">
        <v>8.9839611857074994E-2</v>
      </c>
      <c r="AQ380">
        <f>(Table2[[#This Row],[Sharpe Ratio]]-AVERAGE(Table2[Sharpe Ratio]))/_xlfn.STDEV.P(Table2[Sharpe Ratio])</f>
        <v>0.38216672588434425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-0.71086073886418433</v>
      </c>
      <c r="AS380">
        <f>_xlfn.RANK.AVG(Table2[[#This Row],[1Y Return vs Nifty Z-Score]],Table2[1Y Return vs Nifty Z-Score])</f>
        <v>459</v>
      </c>
      <c r="AT380">
        <f>_xlfn.RANK.AVG(Table2[[#This Row],[6M Return vs Nifty Z-Score]],Table2[6M Return vs Nifty Z-Score])</f>
        <v>413</v>
      </c>
      <c r="AU380">
        <f>_xlfn.RANK.AVG(Table2[[#This Row],[Sharpe Ratio Z-Score]],Table2[Sharpe Ratio Z-Score])</f>
        <v>261</v>
      </c>
      <c r="AV380">
        <f>(Table2[[#This Row],[Rank 1Y]]+Table2[[#This Row],[Rank 6M]]+Table2[[#This Row],[Rank Sharpe]])/3</f>
        <v>377.66666666666669</v>
      </c>
    </row>
    <row r="381" spans="1:48" x14ac:dyDescent="0.3">
      <c r="A381" t="s">
        <v>711</v>
      </c>
      <c r="B381" t="s">
        <v>712</v>
      </c>
      <c r="C381" t="s">
        <v>2913</v>
      </c>
      <c r="D381" t="s">
        <v>65</v>
      </c>
      <c r="E381">
        <v>20379.221642249999</v>
      </c>
      <c r="F381">
        <v>6848.2</v>
      </c>
      <c r="G381">
        <v>34.361681146094902</v>
      </c>
      <c r="H381">
        <f>(Table2[[#This Row],[1Y Return vs Nifty]]-AVERAGE(Table2[1Y Return vs Nifty]))/_xlfn.STDEV.P(Table2[1Y Return vs Nifty])</f>
        <v>-0.13726204966272701</v>
      </c>
      <c r="I381">
        <v>20.972454632230502</v>
      </c>
      <c r="J381">
        <f>(Table2[[#This Row],[1M Return vs Nifty]]-AVERAGE(Table2[1M Return vs Nifty]))/_xlfn.STDEV.P(Table2[1M Return vs Nifty])</f>
        <v>1.5232725840974439</v>
      </c>
      <c r="K381">
        <v>27.2652672380013</v>
      </c>
      <c r="L381">
        <f>(Table2[[#This Row],[6M Return vs Nifty]]-AVERAGE(Table2[6M Return vs Nifty]))/_xlfn.STDEV.P(Table2[6M Return vs Nifty])</f>
        <v>0.37516689699831679</v>
      </c>
      <c r="M381">
        <v>1.0609334108410899</v>
      </c>
      <c r="N381">
        <f>(Table2[[#This Row],[1W Return vs Nifty]]-AVERAGE(Table2[1W Return vs Nifty]))/_xlfn.STDEV.P(Table2[1W Return vs Nifty])</f>
        <v>-8.9411866208972957E-2</v>
      </c>
      <c r="O381">
        <v>8119.62</v>
      </c>
      <c r="P381">
        <v>5777.8276370365502</v>
      </c>
      <c r="Q381">
        <v>5181.5963961351599</v>
      </c>
      <c r="R381">
        <v>66.330771938909905</v>
      </c>
      <c r="S381">
        <v>-0.15658614565706275</v>
      </c>
      <c r="T381">
        <v>0.18525515647130719</v>
      </c>
      <c r="U381">
        <v>0.32163902327628668</v>
      </c>
      <c r="V381">
        <v>1.8928554908916699</v>
      </c>
      <c r="W381">
        <v>6780</v>
      </c>
      <c r="X381">
        <v>7150</v>
      </c>
      <c r="Y381">
        <v>6780</v>
      </c>
      <c r="Z381">
        <v>7539.6</v>
      </c>
      <c r="AA381">
        <v>5892.8</v>
      </c>
      <c r="AB381">
        <v>10524.95</v>
      </c>
      <c r="AC381">
        <v>1.0058997050147456E-2</v>
      </c>
      <c r="AD381">
        <v>4.406997459186357E-2</v>
      </c>
      <c r="AE381">
        <v>1.0058997050147456E-2</v>
      </c>
      <c r="AF381">
        <v>0.10096083642416986</v>
      </c>
      <c r="AG381">
        <v>0.16213005701873473</v>
      </c>
      <c r="AH381">
        <v>0.53689290616512375</v>
      </c>
      <c r="AI381">
        <v>10.0960836424169</v>
      </c>
      <c r="AJ381">
        <v>62.088073860790502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-0.17</v>
      </c>
      <c r="AM381" t="s">
        <v>2949</v>
      </c>
      <c r="AN381">
        <v>-20.260000000000002</v>
      </c>
      <c r="AO381" t="s">
        <v>2949</v>
      </c>
      <c r="AP381">
        <v>-1.9954540929545E-2</v>
      </c>
      <c r="AQ381">
        <f>(Table2[[#This Row],[Sharpe Ratio]]-AVERAGE(Table2[Sharpe Ratio]))/_xlfn.STDEV.P(Table2[Sharpe Ratio])</f>
        <v>-0.84971550250068117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0.82205006272337955</v>
      </c>
      <c r="AS381">
        <f>_xlfn.RANK.AVG(Table2[[#This Row],[1Y Return vs Nifty Z-Score]],Table2[1Y Return vs Nifty Z-Score])</f>
        <v>324</v>
      </c>
      <c r="AT381">
        <f>_xlfn.RANK.AVG(Table2[[#This Row],[6M Return vs Nifty Z-Score]],Table2[6M Return vs Nifty Z-Score])</f>
        <v>223</v>
      </c>
      <c r="AU381">
        <f>_xlfn.RANK.AVG(Table2[[#This Row],[Sharpe Ratio Z-Score]],Table2[Sharpe Ratio Z-Score])</f>
        <v>586</v>
      </c>
      <c r="AV381">
        <f>(Table2[[#This Row],[Rank 1Y]]+Table2[[#This Row],[Rank 6M]]+Table2[[#This Row],[Rank Sharpe]])/3</f>
        <v>377.66666666666669</v>
      </c>
    </row>
    <row r="382" spans="1:48" hidden="1" x14ac:dyDescent="0.3">
      <c r="A382" t="s">
        <v>372</v>
      </c>
      <c r="B382" t="s">
        <v>373</v>
      </c>
      <c r="C382" t="s">
        <v>2906</v>
      </c>
      <c r="D382" t="s">
        <v>32</v>
      </c>
      <c r="E382">
        <v>59139.155579339997</v>
      </c>
      <c r="F382">
        <v>121.6</v>
      </c>
      <c r="G382">
        <v>41.038593951493603</v>
      </c>
      <c r="H382">
        <f>(Table2[[#This Row],[1Y Return vs Nifty]]-AVERAGE(Table2[1Y Return vs Nifty]))/_xlfn.STDEV.P(Table2[1Y Return vs Nifty])</f>
        <v>-5.7442724073732319E-2</v>
      </c>
      <c r="I382">
        <v>-4.7357041592731797</v>
      </c>
      <c r="J382">
        <f>(Table2[[#This Row],[1M Return vs Nifty]]-AVERAGE(Table2[1M Return vs Nifty]))/_xlfn.STDEV.P(Table2[1M Return vs Nifty])</f>
        <v>-0.70529853429145162</v>
      </c>
      <c r="K382">
        <v>0.48309250042420598</v>
      </c>
      <c r="L382">
        <f>(Table2[[#This Row],[6M Return vs Nifty]]-AVERAGE(Table2[6M Return vs Nifty]))/_xlfn.STDEV.P(Table2[6M Return vs Nifty])</f>
        <v>-0.44338944042715384</v>
      </c>
      <c r="M382">
        <v>-1.7672852856948</v>
      </c>
      <c r="N382">
        <f>(Table2[[#This Row],[1W Return vs Nifty]]-AVERAGE(Table2[1W Return vs Nifty]))/_xlfn.STDEV.P(Table2[1W Return vs Nifty])</f>
        <v>-0.62473582468688338</v>
      </c>
      <c r="O382">
        <v>124.86</v>
      </c>
      <c r="P382">
        <v>129.50056142341199</v>
      </c>
      <c r="Q382">
        <v>121.091326008788</v>
      </c>
      <c r="R382">
        <v>48.9243411265509</v>
      </c>
      <c r="S382" s="1">
        <v>-2.6109242351433637E-2</v>
      </c>
      <c r="T382" s="1">
        <v>-6.1007931831125517E-2</v>
      </c>
      <c r="U382" s="1">
        <v>4.2007467254514541E-3</v>
      </c>
      <c r="V382">
        <v>0.84175623832051905</v>
      </c>
      <c r="W382">
        <v>121.1</v>
      </c>
      <c r="X382">
        <v>123.65</v>
      </c>
      <c r="Y382">
        <v>121.1</v>
      </c>
      <c r="Z382">
        <v>124.9</v>
      </c>
      <c r="AA382">
        <v>109.55</v>
      </c>
      <c r="AB382">
        <v>137.44999999999999</v>
      </c>
      <c r="AC382">
        <v>4.1288191577208977E-3</v>
      </c>
      <c r="AD382">
        <v>1.6858552631578982E-2</v>
      </c>
      <c r="AE382">
        <v>4.1288191577208977E-3</v>
      </c>
      <c r="AF382">
        <v>2.7138157894736947E-2</v>
      </c>
      <c r="AG382">
        <v>0.10999543587403005</v>
      </c>
      <c r="AH382">
        <v>0.13034539473684204</v>
      </c>
      <c r="AI382">
        <v>29.893092105263101</v>
      </c>
      <c r="AJ382">
        <v>74.964028776978395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-0.2</v>
      </c>
      <c r="AM382" t="s">
        <v>2949</v>
      </c>
      <c r="AN382">
        <v>4.51</v>
      </c>
      <c r="AO382" t="s">
        <v>2950</v>
      </c>
      <c r="AP382">
        <v>4.4652331370347E-2</v>
      </c>
      <c r="AQ382">
        <f>(Table2[[#This Row],[Sharpe Ratio]]-AVERAGE(Table2[Sharpe Ratio]))/_xlfn.STDEV.P(Table2[Sharpe Ratio])</f>
        <v>-0.124831200397148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297</v>
      </c>
      <c r="AT382">
        <f>_xlfn.RANK.AVG(Table2[[#This Row],[6M Return vs Nifty Z-Score]],Table2[6M Return vs Nifty Z-Score])</f>
        <v>455</v>
      </c>
      <c r="AU382">
        <f>_xlfn.RANK.AVG(Table2[[#This Row],[Sharpe Ratio Z-Score]],Table2[Sharpe Ratio Z-Score])</f>
        <v>384</v>
      </c>
      <c r="AV382">
        <f>(Table2[[#This Row],[Rank 1Y]]+Table2[[#This Row],[Rank 6M]]+Table2[[#This Row],[Rank Sharpe]])/3</f>
        <v>378.66666666666669</v>
      </c>
    </row>
    <row r="383" spans="1:48" x14ac:dyDescent="0.3">
      <c r="A383" t="s">
        <v>290</v>
      </c>
      <c r="B383" t="s">
        <v>291</v>
      </c>
      <c r="C383" t="s">
        <v>2916</v>
      </c>
      <c r="D383" t="s">
        <v>159</v>
      </c>
      <c r="E383">
        <v>81816.605783505001</v>
      </c>
      <c r="F383">
        <v>6384.7</v>
      </c>
      <c r="G383">
        <v>18.074579512226499</v>
      </c>
      <c r="H383">
        <f>(Table2[[#This Row],[1Y Return vs Nifty]]-AVERAGE(Table2[1Y Return vs Nifty]))/_xlfn.STDEV.P(Table2[1Y Return vs Nifty])</f>
        <v>-0.33196662438229474</v>
      </c>
      <c r="I383">
        <v>-3.7335354005210699</v>
      </c>
      <c r="J383">
        <f>(Table2[[#This Row],[1M Return vs Nifty]]-AVERAGE(Table2[1M Return vs Nifty]))/_xlfn.STDEV.P(Table2[1M Return vs Nifty])</f>
        <v>-0.6184232209086542</v>
      </c>
      <c r="K383">
        <v>16.9967490273877</v>
      </c>
      <c r="L383">
        <f>(Table2[[#This Row],[6M Return vs Nifty]]-AVERAGE(Table2[6M Return vs Nifty]))/_xlfn.STDEV.P(Table2[6M Return vs Nifty])</f>
        <v>6.1325293781780393E-2</v>
      </c>
      <c r="M383">
        <v>-0.22762480571007501</v>
      </c>
      <c r="N383">
        <f>(Table2[[#This Row],[1W Return vs Nifty]]-AVERAGE(Table2[1W Return vs Nifty]))/_xlfn.STDEV.P(Table2[1W Return vs Nifty])</f>
        <v>-0.33330958389901394</v>
      </c>
      <c r="O383">
        <v>6160.74</v>
      </c>
      <c r="P383">
        <v>5993.5277956458904</v>
      </c>
      <c r="Q383">
        <v>5309.0830099254499</v>
      </c>
      <c r="R383">
        <v>63.441649251413899</v>
      </c>
      <c r="S383">
        <v>3.6352775802906745E-2</v>
      </c>
      <c r="T383">
        <v>6.5265769625408865E-2</v>
      </c>
      <c r="U383">
        <v>0.20259939203505772</v>
      </c>
      <c r="V383">
        <v>0.80019251205619901</v>
      </c>
      <c r="W383">
        <v>6332.95</v>
      </c>
      <c r="X383">
        <v>6495</v>
      </c>
      <c r="Y383">
        <v>6102.8</v>
      </c>
      <c r="Z383">
        <v>6495</v>
      </c>
      <c r="AA383">
        <v>5250</v>
      </c>
      <c r="AB383">
        <v>6495</v>
      </c>
      <c r="AC383">
        <v>8.1715472252268384E-3</v>
      </c>
      <c r="AD383">
        <v>1.7275674659733564E-2</v>
      </c>
      <c r="AE383">
        <v>4.6191911909287509E-2</v>
      </c>
      <c r="AF383">
        <v>1.7275674659733564E-2</v>
      </c>
      <c r="AG383">
        <v>0.21613333333333329</v>
      </c>
      <c r="AH383">
        <v>1.7275674659733564E-2</v>
      </c>
      <c r="AI383">
        <v>2.5106896173665101</v>
      </c>
      <c r="AJ383">
        <v>60.740675469845499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0.11</v>
      </c>
      <c r="AM383" t="s">
        <v>2950</v>
      </c>
      <c r="AN383">
        <v>13.31</v>
      </c>
      <c r="AO383" t="s">
        <v>2950</v>
      </c>
      <c r="AP383">
        <v>1.8694532604325999E-2</v>
      </c>
      <c r="AQ383">
        <f>(Table2[[#This Row],[Sharpe Ratio]]-AVERAGE(Table2[Sharpe Ratio]))/_xlfn.STDEV.P(Table2[Sharpe Ratio])</f>
        <v>-0.41607577195463141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-1.6384499073628138</v>
      </c>
      <c r="AS383">
        <f>_xlfn.RANK.AVG(Table2[[#This Row],[1Y Return vs Nifty Z-Score]],Table2[1Y Return vs Nifty Z-Score])</f>
        <v>403</v>
      </c>
      <c r="AT383">
        <f>_xlfn.RANK.AVG(Table2[[#This Row],[6M Return vs Nifty Z-Score]],Table2[6M Return vs Nifty Z-Score])</f>
        <v>289</v>
      </c>
      <c r="AU383">
        <f>_xlfn.RANK.AVG(Table2[[#This Row],[Sharpe Ratio Z-Score]],Table2[Sharpe Ratio Z-Score])</f>
        <v>449</v>
      </c>
      <c r="AV383">
        <f>(Table2[[#This Row],[Rank 1Y]]+Table2[[#This Row],[Rank 6M]]+Table2[[#This Row],[Rank Sharpe]])/3</f>
        <v>380.33333333333331</v>
      </c>
    </row>
    <row r="384" spans="1:48" hidden="1" x14ac:dyDescent="0.3">
      <c r="A384" t="s">
        <v>820</v>
      </c>
      <c r="B384" t="s">
        <v>821</v>
      </c>
      <c r="C384" t="s">
        <v>2905</v>
      </c>
      <c r="D384" t="s">
        <v>21</v>
      </c>
      <c r="E384">
        <v>17064.651912220001</v>
      </c>
      <c r="F384">
        <v>681.35</v>
      </c>
      <c r="G384">
        <v>76.0336607513172</v>
      </c>
      <c r="H384">
        <f>(Table2[[#This Row],[1Y Return vs Nifty]]-AVERAGE(Table2[1Y Return vs Nifty]))/_xlfn.STDEV.P(Table2[1Y Return vs Nifty])</f>
        <v>0.36090670062523866</v>
      </c>
      <c r="I384">
        <v>8.7327562448799192</v>
      </c>
      <c r="J384">
        <f>(Table2[[#This Row],[1M Return vs Nifty]]-AVERAGE(Table2[1M Return vs Nifty]))/_xlfn.STDEV.P(Table2[1M Return vs Nifty])</f>
        <v>0.46224606154245379</v>
      </c>
      <c r="K384">
        <v>-16.347402697998898</v>
      </c>
      <c r="L384">
        <f>(Table2[[#This Row],[6M Return vs Nifty]]-AVERAGE(Table2[6M Return vs Nifty]))/_xlfn.STDEV.P(Table2[6M Return vs Nifty])</f>
        <v>-0.95778786556133777</v>
      </c>
      <c r="M384">
        <v>0.52923571532964897</v>
      </c>
      <c r="N384">
        <f>(Table2[[#This Row],[1W Return vs Nifty]]-AVERAGE(Table2[1W Return vs Nifty]))/_xlfn.STDEV.P(Table2[1W Return vs Nifty])</f>
        <v>-0.19005136605507525</v>
      </c>
      <c r="O384">
        <v>660.19</v>
      </c>
      <c r="P384">
        <v>663.65904139752001</v>
      </c>
      <c r="Q384">
        <v>638.22008201755295</v>
      </c>
      <c r="R384">
        <v>51.601116378645997</v>
      </c>
      <c r="S384">
        <v>3.2051379148426928E-2</v>
      </c>
      <c r="T384">
        <v>2.6656697941199958E-2</v>
      </c>
      <c r="U384">
        <v>6.7578440725500233E-2</v>
      </c>
      <c r="V384">
        <v>1.58235702423563</v>
      </c>
      <c r="W384">
        <v>678</v>
      </c>
      <c r="X384">
        <v>701.45</v>
      </c>
      <c r="Y384">
        <v>666.2</v>
      </c>
      <c r="Z384">
        <v>701.45</v>
      </c>
      <c r="AA384">
        <v>565.29999999999995</v>
      </c>
      <c r="AB384">
        <v>701.45</v>
      </c>
      <c r="AC384">
        <v>4.9410029498524466E-3</v>
      </c>
      <c r="AD384">
        <v>2.9500256843032258E-2</v>
      </c>
      <c r="AE384">
        <v>2.2740918643050057E-2</v>
      </c>
      <c r="AF384">
        <v>2.9500256843032258E-2</v>
      </c>
      <c r="AG384">
        <v>0.20528922695913687</v>
      </c>
      <c r="AH384">
        <v>2.9500256843032258E-2</v>
      </c>
      <c r="AI384">
        <v>26.491524179936899</v>
      </c>
      <c r="AJ384">
        <v>103.357707804805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-0.11</v>
      </c>
      <c r="AM384" t="s">
        <v>2949</v>
      </c>
      <c r="AN384">
        <v>13.82</v>
      </c>
      <c r="AO384" t="s">
        <v>2950</v>
      </c>
      <c r="AP384">
        <v>6.1550957119025002E-2</v>
      </c>
      <c r="AQ384">
        <f>(Table2[[#This Row],[Sharpe Ratio]]-AVERAGE(Table2[Sharpe Ratio]))/_xlfn.STDEV.P(Table2[Sharpe Ratio])</f>
        <v>6.4770123676850366E-2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180</v>
      </c>
      <c r="AT384">
        <f>_xlfn.RANK.AVG(Table2[[#This Row],[6M Return vs Nifty Z-Score]],Table2[6M Return vs Nifty Z-Score])</f>
        <v>636</v>
      </c>
      <c r="AU384">
        <f>_xlfn.RANK.AVG(Table2[[#This Row],[Sharpe Ratio Z-Score]],Table2[Sharpe Ratio Z-Score])</f>
        <v>328</v>
      </c>
      <c r="AV384">
        <f>(Table2[[#This Row],[Rank 1Y]]+Table2[[#This Row],[Rank 6M]]+Table2[[#This Row],[Rank Sharpe]])/3</f>
        <v>381.33333333333331</v>
      </c>
    </row>
    <row r="385" spans="1:48" x14ac:dyDescent="0.3">
      <c r="A385" t="s">
        <v>481</v>
      </c>
      <c r="B385" t="s">
        <v>482</v>
      </c>
      <c r="C385" t="s">
        <v>2906</v>
      </c>
      <c r="D385" t="s">
        <v>24</v>
      </c>
      <c r="E385">
        <v>39875.8859376849</v>
      </c>
      <c r="F385">
        <v>176.52</v>
      </c>
      <c r="G385">
        <v>18.360083418155401</v>
      </c>
      <c r="H385">
        <f>(Table2[[#This Row],[1Y Return vs Nifty]]-AVERAGE(Table2[1Y Return vs Nifty]))/_xlfn.STDEV.P(Table2[1Y Return vs Nifty])</f>
        <v>-0.32855356060739527</v>
      </c>
      <c r="I385">
        <v>5.0586288147086798</v>
      </c>
      <c r="J385">
        <f>(Table2[[#This Row],[1M Return vs Nifty]]-AVERAGE(Table2[1M Return vs Nifty]))/_xlfn.STDEV.P(Table2[1M Return vs Nifty])</f>
        <v>0.14374583978148828</v>
      </c>
      <c r="K385">
        <v>4.0934682821596802</v>
      </c>
      <c r="L385">
        <f>(Table2[[#This Row],[6M Return vs Nifty]]-AVERAGE(Table2[6M Return vs Nifty]))/_xlfn.STDEV.P(Table2[6M Return vs Nifty])</f>
        <v>-0.33304380921593846</v>
      </c>
      <c r="M385">
        <v>3.3372886223179199</v>
      </c>
      <c r="N385">
        <f>(Table2[[#This Row],[1W Return vs Nifty]]-AVERAGE(Table2[1W Return vs Nifty]))/_xlfn.STDEV.P(Table2[1W Return vs Nifty])</f>
        <v>0.34145562087827735</v>
      </c>
      <c r="O385">
        <v>169.13</v>
      </c>
      <c r="P385">
        <v>163.586142619209</v>
      </c>
      <c r="Q385">
        <v>152.34751012911801</v>
      </c>
      <c r="R385">
        <v>58.366968460913498</v>
      </c>
      <c r="S385">
        <v>4.3694199728020022E-2</v>
      </c>
      <c r="T385">
        <v>7.9064504937304214E-2</v>
      </c>
      <c r="U385">
        <v>0.15866678654869548</v>
      </c>
      <c r="V385">
        <v>1.04455291637809</v>
      </c>
      <c r="W385">
        <v>175.7</v>
      </c>
      <c r="X385">
        <v>179.73</v>
      </c>
      <c r="Y385">
        <v>173.25</v>
      </c>
      <c r="Z385">
        <v>179.73</v>
      </c>
      <c r="AA385">
        <v>148</v>
      </c>
      <c r="AB385">
        <v>179.73</v>
      </c>
      <c r="AC385">
        <v>4.6670461013091913E-3</v>
      </c>
      <c r="AD385">
        <v>1.8184908225696628E-2</v>
      </c>
      <c r="AE385">
        <v>1.8874458874458933E-2</v>
      </c>
      <c r="AF385">
        <v>1.8184908225696628E-2</v>
      </c>
      <c r="AG385">
        <v>0.19270270270270284</v>
      </c>
      <c r="AH385">
        <v>1.8184908225696628E-2</v>
      </c>
      <c r="AI385">
        <v>1.8184908225696601</v>
      </c>
      <c r="AJ385">
        <v>45.8842975206611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7.0000000000000007E-2</v>
      </c>
      <c r="AM385" t="s">
        <v>2950</v>
      </c>
      <c r="AN385">
        <v>14.14</v>
      </c>
      <c r="AO385" t="s">
        <v>2950</v>
      </c>
      <c r="AP385">
        <v>5.9589854062767997E-2</v>
      </c>
      <c r="AQ385">
        <f>(Table2[[#This Row],[Sharpe Ratio]]-AVERAGE(Table2[Sharpe Ratio]))/_xlfn.STDEV.P(Table2[Sharpe Ratio])</f>
        <v>4.2766693241628052E-2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-0.13362921592194005</v>
      </c>
      <c r="AS385">
        <f>_xlfn.RANK.AVG(Table2[[#This Row],[1Y Return vs Nifty Z-Score]],Table2[1Y Return vs Nifty Z-Score])</f>
        <v>402</v>
      </c>
      <c r="AT385">
        <f>_xlfn.RANK.AVG(Table2[[#This Row],[6M Return vs Nifty Z-Score]],Table2[6M Return vs Nifty Z-Score])</f>
        <v>408</v>
      </c>
      <c r="AU385">
        <f>_xlfn.RANK.AVG(Table2[[#This Row],[Sharpe Ratio Z-Score]],Table2[Sharpe Ratio Z-Score])</f>
        <v>339</v>
      </c>
      <c r="AV385">
        <f>(Table2[[#This Row],[Rank 1Y]]+Table2[[#This Row],[Rank 6M]]+Table2[[#This Row],[Rank Sharpe]])/3</f>
        <v>383</v>
      </c>
    </row>
    <row r="386" spans="1:48" x14ac:dyDescent="0.3">
      <c r="A386" t="s">
        <v>743</v>
      </c>
      <c r="B386" t="s">
        <v>744</v>
      </c>
      <c r="C386" t="s">
        <v>2913</v>
      </c>
      <c r="D386" t="s">
        <v>65</v>
      </c>
      <c r="E386">
        <v>19460.511023859999</v>
      </c>
      <c r="F386">
        <v>156.6</v>
      </c>
      <c r="G386">
        <v>44.525736052101102</v>
      </c>
      <c r="H386">
        <f>(Table2[[#This Row],[1Y Return vs Nifty]]-AVERAGE(Table2[1Y Return vs Nifty]))/_xlfn.STDEV.P(Table2[1Y Return vs Nifty])</f>
        <v>-1.5755594285482781E-2</v>
      </c>
      <c r="I386">
        <v>-1.4253208451230099</v>
      </c>
      <c r="J386">
        <f>(Table2[[#This Row],[1M Return vs Nifty]]-AVERAGE(Table2[1M Return vs Nifty]))/_xlfn.STDEV.P(Table2[1M Return vs Nifty])</f>
        <v>-0.41833031130265647</v>
      </c>
      <c r="K386">
        <v>10.922390954855899</v>
      </c>
      <c r="L386">
        <f>(Table2[[#This Row],[6M Return vs Nifty]]-AVERAGE(Table2[6M Return vs Nifty]))/_xlfn.STDEV.P(Table2[6M Return vs Nifty])</f>
        <v>-0.12432819943832595</v>
      </c>
      <c r="M386">
        <v>1.28605954639717</v>
      </c>
      <c r="N386">
        <f>(Table2[[#This Row],[1W Return vs Nifty]]-AVERAGE(Table2[1W Return vs Nifty]))/_xlfn.STDEV.P(Table2[1W Return vs Nifty])</f>
        <v>-4.6800092872516581E-2</v>
      </c>
      <c r="O386">
        <v>152.32</v>
      </c>
      <c r="P386">
        <v>147.53563334341999</v>
      </c>
      <c r="Q386">
        <v>131.56194638433999</v>
      </c>
      <c r="R386">
        <v>47.580957159704703</v>
      </c>
      <c r="S386">
        <v>2.8098739495798331E-2</v>
      </c>
      <c r="T386">
        <v>6.1438490832115056E-2</v>
      </c>
      <c r="U386">
        <v>0.19031379744500598</v>
      </c>
      <c r="V386">
        <v>0.73667788369949205</v>
      </c>
      <c r="W386">
        <v>153.4</v>
      </c>
      <c r="X386">
        <v>158.1</v>
      </c>
      <c r="Y386">
        <v>152.26</v>
      </c>
      <c r="Z386">
        <v>158.80000000000001</v>
      </c>
      <c r="AA386">
        <v>136.1</v>
      </c>
      <c r="AB386">
        <v>161.66</v>
      </c>
      <c r="AC386">
        <v>2.0860495436766602E-2</v>
      </c>
      <c r="AD386">
        <v>9.5785440613027628E-3</v>
      </c>
      <c r="AE386">
        <v>2.8503874950742247E-2</v>
      </c>
      <c r="AF386">
        <v>1.4048531289910793E-2</v>
      </c>
      <c r="AG386">
        <v>0.15062454077883913</v>
      </c>
      <c r="AH386">
        <v>3.231162196679449E-2</v>
      </c>
      <c r="AI386">
        <v>6.44955300127714</v>
      </c>
      <c r="AJ386">
        <v>79.572980679505207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0.19</v>
      </c>
      <c r="AM386" t="s">
        <v>2950</v>
      </c>
      <c r="AN386">
        <v>8.15</v>
      </c>
      <c r="AO386" t="s">
        <v>2950</v>
      </c>
      <c r="AP386">
        <v>0</v>
      </c>
      <c r="AQ386">
        <f>(Table2[[#This Row],[Sharpe Ratio]]-AVERAGE(Table2[Sharpe Ratio]))/_xlfn.STDEV.P(Table2[Sharpe Ratio])</f>
        <v>-0.62582703737939727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-1.2310412352783788</v>
      </c>
      <c r="AS386">
        <f>_xlfn.RANK.AVG(Table2[[#This Row],[1Y Return vs Nifty Z-Score]],Table2[1Y Return vs Nifty Z-Score])</f>
        <v>282</v>
      </c>
      <c r="AT386">
        <f>_xlfn.RANK.AVG(Table2[[#This Row],[6M Return vs Nifty Z-Score]],Table2[6M Return vs Nifty Z-Score])</f>
        <v>350</v>
      </c>
      <c r="AU386">
        <f>_xlfn.RANK.AVG(Table2[[#This Row],[Sharpe Ratio Z-Score]],Table2[Sharpe Ratio Z-Score])</f>
        <v>520</v>
      </c>
      <c r="AV386">
        <f>(Table2[[#This Row],[Rank 1Y]]+Table2[[#This Row],[Rank 6M]]+Table2[[#This Row],[Rank Sharpe]])/3</f>
        <v>384</v>
      </c>
    </row>
    <row r="387" spans="1:48" x14ac:dyDescent="0.3">
      <c r="A387" t="s">
        <v>1931</v>
      </c>
      <c r="B387" t="s">
        <v>1932</v>
      </c>
      <c r="C387" t="s">
        <v>2913</v>
      </c>
      <c r="D387" t="s">
        <v>65</v>
      </c>
      <c r="E387">
        <v>2947.2801359999999</v>
      </c>
      <c r="F387">
        <v>399.05</v>
      </c>
      <c r="G387">
        <v>34.070561672228401</v>
      </c>
      <c r="H387">
        <f>(Table2[[#This Row],[1Y Return vs Nifty]]-AVERAGE(Table2[1Y Return vs Nifty]))/_xlfn.STDEV.P(Table2[1Y Return vs Nifty])</f>
        <v>-0.14074224488873904</v>
      </c>
      <c r="I387">
        <v>-1.5561457801055599E-2</v>
      </c>
      <c r="J387">
        <f>(Table2[[#This Row],[1M Return vs Nifty]]-AVERAGE(Table2[1M Return vs Nifty]))/_xlfn.STDEV.P(Table2[1M Return vs Nifty])</f>
        <v>-0.29612206294293136</v>
      </c>
      <c r="K387">
        <v>33.702567732944303</v>
      </c>
      <c r="L387">
        <f>(Table2[[#This Row],[6M Return vs Nifty]]-AVERAGE(Table2[6M Return vs Nifty]))/_xlfn.STDEV.P(Table2[6M Return vs Nifty])</f>
        <v>0.5719131719994488</v>
      </c>
      <c r="M387">
        <v>1.3242086840254901</v>
      </c>
      <c r="N387">
        <f>(Table2[[#This Row],[1W Return vs Nifty]]-AVERAGE(Table2[1W Return vs Nifty]))/_xlfn.STDEV.P(Table2[1W Return vs Nifty])</f>
        <v>-3.957924131930228E-2</v>
      </c>
      <c r="O387">
        <v>379.69</v>
      </c>
      <c r="P387">
        <v>372.66862408702798</v>
      </c>
      <c r="Q387">
        <v>331.37245440941899</v>
      </c>
      <c r="R387">
        <v>32.959297463833401</v>
      </c>
      <c r="S387">
        <v>5.09889646817141E-2</v>
      </c>
      <c r="T387">
        <v>7.0790440106412778E-2</v>
      </c>
      <c r="U387">
        <v>0.20423407163156559</v>
      </c>
      <c r="V387">
        <v>1.00322505823331</v>
      </c>
      <c r="W387">
        <v>395.8</v>
      </c>
      <c r="X387">
        <v>410</v>
      </c>
      <c r="Y387">
        <v>391.1</v>
      </c>
      <c r="Z387">
        <v>410</v>
      </c>
      <c r="AA387">
        <v>330</v>
      </c>
      <c r="AB387">
        <v>410</v>
      </c>
      <c r="AC387">
        <v>8.2112177867610381E-3</v>
      </c>
      <c r="AD387">
        <v>2.7440170404711139E-2</v>
      </c>
      <c r="AE387">
        <v>2.0327282025057514E-2</v>
      </c>
      <c r="AF387">
        <v>2.7440170404711139E-2</v>
      </c>
      <c r="AG387">
        <v>0.20924242424242423</v>
      </c>
      <c r="AH387">
        <v>2.7440170404711139E-2</v>
      </c>
      <c r="AI387">
        <v>6.2523493296579202</v>
      </c>
      <c r="AJ387">
        <v>71.045863694813505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</v>
      </c>
      <c r="AM387" t="s">
        <v>2950</v>
      </c>
      <c r="AN387">
        <v>18.45</v>
      </c>
      <c r="AO387" t="s">
        <v>2950</v>
      </c>
      <c r="AP387">
        <v>-5.4645845402199002E-2</v>
      </c>
      <c r="AQ387">
        <f>(Table2[[#This Row],[Sharpe Ratio]]-AVERAGE(Table2[Sharpe Ratio]))/_xlfn.STDEV.P(Table2[Sharpe Ratio])</f>
        <v>-1.2389493585368141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-1.1434797356883379</v>
      </c>
      <c r="AS387">
        <f>_xlfn.RANK.AVG(Table2[[#This Row],[1Y Return vs Nifty Z-Score]],Table2[1Y Return vs Nifty Z-Score])</f>
        <v>326</v>
      </c>
      <c r="AT387">
        <f>_xlfn.RANK.AVG(Table2[[#This Row],[6M Return vs Nifty Z-Score]],Table2[6M Return vs Nifty Z-Score])</f>
        <v>177</v>
      </c>
      <c r="AU387">
        <f>_xlfn.RANK.AVG(Table2[[#This Row],[Sharpe Ratio Z-Score]],Table2[Sharpe Ratio Z-Score])</f>
        <v>649</v>
      </c>
      <c r="AV387">
        <f>(Table2[[#This Row],[Rank 1Y]]+Table2[[#This Row],[Rank 6M]]+Table2[[#This Row],[Rank Sharpe]])/3</f>
        <v>384</v>
      </c>
    </row>
    <row r="388" spans="1:48" hidden="1" x14ac:dyDescent="0.3">
      <c r="A388" t="s">
        <v>1239</v>
      </c>
      <c r="B388" t="s">
        <v>1240</v>
      </c>
      <c r="C388" t="s">
        <v>2906</v>
      </c>
      <c r="D388" t="s">
        <v>24</v>
      </c>
      <c r="E388">
        <v>8350.3882747799998</v>
      </c>
      <c r="F388">
        <v>230.51</v>
      </c>
      <c r="G388">
        <v>18.990956714317601</v>
      </c>
      <c r="H388">
        <f>(Table2[[#This Row],[1Y Return vs Nifty]]-AVERAGE(Table2[1Y Return vs Nifty]))/_xlfn.STDEV.P(Table2[1Y Return vs Nifty])</f>
        <v>-0.32101176958818994</v>
      </c>
      <c r="I388">
        <v>1.2236016882840799</v>
      </c>
      <c r="J388">
        <f>(Table2[[#This Row],[1M Return vs Nifty]]-AVERAGE(Table2[1M Return vs Nifty]))/_xlfn.STDEV.P(Table2[1M Return vs Nifty])</f>
        <v>-0.18870234375051978</v>
      </c>
      <c r="K388">
        <v>-11.550812786023</v>
      </c>
      <c r="L388">
        <f>(Table2[[#This Row],[6M Return vs Nifty]]-AVERAGE(Table2[6M Return vs Nifty]))/_xlfn.STDEV.P(Table2[6M Return vs Nifty])</f>
        <v>-0.81118740802007128</v>
      </c>
      <c r="M388">
        <v>6.6255893147253202</v>
      </c>
      <c r="N388">
        <f>(Table2[[#This Row],[1W Return vs Nifty]]-AVERAGE(Table2[1W Return vs Nifty]))/_xlfn.STDEV.P(Table2[1W Return vs Nifty])</f>
        <v>0.96386369189530074</v>
      </c>
      <c r="O388">
        <v>221.42</v>
      </c>
      <c r="P388">
        <v>223.12053986211501</v>
      </c>
      <c r="Q388">
        <v>220.878034381167</v>
      </c>
      <c r="R388">
        <v>48.804710801716702</v>
      </c>
      <c r="S388">
        <v>4.1053202059434524E-2</v>
      </c>
      <c r="T388">
        <v>3.3118690652378158E-2</v>
      </c>
      <c r="U388">
        <v>4.3607621037641042E-2</v>
      </c>
      <c r="V388">
        <v>1.18943775151265</v>
      </c>
      <c r="W388">
        <v>229.55</v>
      </c>
      <c r="X388">
        <v>236.49</v>
      </c>
      <c r="Y388">
        <v>218.45</v>
      </c>
      <c r="Z388">
        <v>239</v>
      </c>
      <c r="AA388">
        <v>192</v>
      </c>
      <c r="AB388">
        <v>239</v>
      </c>
      <c r="AC388">
        <v>4.1820954040512337E-3</v>
      </c>
      <c r="AD388">
        <v>2.5942475380677621E-2</v>
      </c>
      <c r="AE388">
        <v>5.520714122224768E-2</v>
      </c>
      <c r="AF388">
        <v>3.6831373910025667E-2</v>
      </c>
      <c r="AG388">
        <v>0.20057291666666655</v>
      </c>
      <c r="AH388">
        <v>3.6831373910025667E-2</v>
      </c>
      <c r="AI388">
        <v>24.311309704568099</v>
      </c>
      <c r="AJ388">
        <v>54.1357405549983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-0.11</v>
      </c>
      <c r="AM388" t="s">
        <v>2949</v>
      </c>
      <c r="AN388">
        <v>14.37</v>
      </c>
      <c r="AO388" t="s">
        <v>2950</v>
      </c>
      <c r="AP388">
        <v>0.12098380410213901</v>
      </c>
      <c r="AQ388">
        <f>(Table2[[#This Row],[Sharpe Ratio]]-AVERAGE(Table2[Sharpe Ratio]))/_xlfn.STDEV.P(Table2[Sharpe Ratio])</f>
        <v>0.73160224654147477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399</v>
      </c>
      <c r="AT388">
        <f>_xlfn.RANK.AVG(Table2[[#This Row],[6M Return vs Nifty Z-Score]],Table2[6M Return vs Nifty Z-Score])</f>
        <v>573</v>
      </c>
      <c r="AU388">
        <f>_xlfn.RANK.AVG(Table2[[#This Row],[Sharpe Ratio Z-Score]],Table2[Sharpe Ratio Z-Score])</f>
        <v>183</v>
      </c>
      <c r="AV388">
        <f>(Table2[[#This Row],[Rank 1Y]]+Table2[[#This Row],[Rank 6M]]+Table2[[#This Row],[Rank Sharpe]])/3</f>
        <v>385</v>
      </c>
    </row>
    <row r="389" spans="1:48" x14ac:dyDescent="0.3">
      <c r="A389" t="s">
        <v>50</v>
      </c>
      <c r="B389" t="s">
        <v>51</v>
      </c>
      <c r="C389" t="s">
        <v>2910</v>
      </c>
      <c r="D389" t="s">
        <v>52</v>
      </c>
      <c r="E389">
        <v>408737.49431583</v>
      </c>
      <c r="F389">
        <v>12201.5</v>
      </c>
      <c r="G389">
        <v>4.6125597707111696</v>
      </c>
      <c r="H389">
        <f>(Table2[[#This Row],[1Y Return vs Nifty]]-AVERAGE(Table2[1Y Return vs Nifty]))/_xlfn.STDEV.P(Table2[1Y Return vs Nifty])</f>
        <v>-0.49289868507427531</v>
      </c>
      <c r="I389">
        <v>-8.3129131530745095</v>
      </c>
      <c r="J389">
        <f>(Table2[[#This Row],[1M Return vs Nifty]]-AVERAGE(Table2[1M Return vs Nifty]))/_xlfn.STDEV.P(Table2[1M Return vs Nifty])</f>
        <v>-1.0153971575604714</v>
      </c>
      <c r="K389">
        <v>11.291276130578099</v>
      </c>
      <c r="L389">
        <f>(Table2[[#This Row],[6M Return vs Nifty]]-AVERAGE(Table2[6M Return vs Nifty]))/_xlfn.STDEV.P(Table2[6M Return vs Nifty])</f>
        <v>-0.11305378646296531</v>
      </c>
      <c r="M389">
        <v>-5.5831447742274598</v>
      </c>
      <c r="N389">
        <f>(Table2[[#This Row],[1W Return vs Nifty]]-AVERAGE(Table2[1W Return vs Nifty]))/_xlfn.STDEV.P(Table2[1W Return vs Nifty])</f>
        <v>-1.3469999865421178</v>
      </c>
      <c r="O389">
        <v>12561.4</v>
      </c>
      <c r="P389">
        <v>12474.631237824</v>
      </c>
      <c r="Q389">
        <v>11356.1068416248</v>
      </c>
      <c r="R389">
        <v>67.252216012510601</v>
      </c>
      <c r="S389">
        <v>-2.8651264986386815E-2</v>
      </c>
      <c r="T389">
        <v>-2.1894934817459411E-2</v>
      </c>
      <c r="U389">
        <v>7.4443924327700639E-2</v>
      </c>
      <c r="V389">
        <v>0.99346323046121798</v>
      </c>
      <c r="W389">
        <v>12083.5</v>
      </c>
      <c r="X389">
        <v>12366.25</v>
      </c>
      <c r="Y389">
        <v>12083.5</v>
      </c>
      <c r="Z389">
        <v>12880</v>
      </c>
      <c r="AA389">
        <v>11561.45</v>
      </c>
      <c r="AB389">
        <v>12951.6</v>
      </c>
      <c r="AC389">
        <v>9.765382546447654E-3</v>
      </c>
      <c r="AD389">
        <v>1.3502438224808344E-2</v>
      </c>
      <c r="AE389">
        <v>9.765382546447654E-3</v>
      </c>
      <c r="AF389">
        <v>5.5607917059377954E-2</v>
      </c>
      <c r="AG389">
        <v>5.5360703026004376E-2</v>
      </c>
      <c r="AH389">
        <v>6.1476048026881891E-2</v>
      </c>
      <c r="AI389">
        <v>7.1503503667581896</v>
      </c>
      <c r="AJ389">
        <v>31.848954252956698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-0.17</v>
      </c>
      <c r="AM389" t="s">
        <v>2949</v>
      </c>
      <c r="AN389">
        <v>0.21</v>
      </c>
      <c r="AO389" t="s">
        <v>2950</v>
      </c>
      <c r="AP389">
        <v>6.1308333149743002E-2</v>
      </c>
      <c r="AQ389">
        <f>(Table2[[#This Row],[Sharpe Ratio]]-AVERAGE(Table2[Sharpe Ratio]))/_xlfn.STDEV.P(Table2[Sharpe Ratio])</f>
        <v>6.2047900786533085E-2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-2.9063017148532966</v>
      </c>
      <c r="AS389">
        <f>_xlfn.RANK.AVG(Table2[[#This Row],[1Y Return vs Nifty Z-Score]],Table2[1Y Return vs Nifty Z-Score])</f>
        <v>478</v>
      </c>
      <c r="AT389">
        <f>_xlfn.RANK.AVG(Table2[[#This Row],[6M Return vs Nifty Z-Score]],Table2[6M Return vs Nifty Z-Score])</f>
        <v>347</v>
      </c>
      <c r="AU389">
        <f>_xlfn.RANK.AVG(Table2[[#This Row],[Sharpe Ratio Z-Score]],Table2[Sharpe Ratio Z-Score])</f>
        <v>331</v>
      </c>
      <c r="AV389">
        <f>(Table2[[#This Row],[Rank 1Y]]+Table2[[#This Row],[Rank 6M]]+Table2[[#This Row],[Rank Sharpe]])/3</f>
        <v>385.33333333333331</v>
      </c>
    </row>
    <row r="390" spans="1:48" x14ac:dyDescent="0.3">
      <c r="A390" t="s">
        <v>2114</v>
      </c>
      <c r="B390" t="s">
        <v>2115</v>
      </c>
      <c r="C390" t="s">
        <v>2920</v>
      </c>
      <c r="D390" t="s">
        <v>268</v>
      </c>
      <c r="E390">
        <v>2405.2170159000002</v>
      </c>
      <c r="F390">
        <v>136.54</v>
      </c>
      <c r="G390">
        <v>34.200022509338197</v>
      </c>
      <c r="H390">
        <f>(Table2[[#This Row],[1Y Return vs Nifty]]-AVERAGE(Table2[1Y Return vs Nifty]))/_xlfn.STDEV.P(Table2[1Y Return vs Nifty])</f>
        <v>-0.13919460198707717</v>
      </c>
      <c r="I390">
        <v>22.2547649712997</v>
      </c>
      <c r="J390">
        <f>(Table2[[#This Row],[1M Return vs Nifty]]-AVERAGE(Table2[1M Return vs Nifty]))/_xlfn.STDEV.P(Table2[1M Return vs Nifty])</f>
        <v>1.6344326173630521</v>
      </c>
      <c r="K390">
        <v>25.293560707334802</v>
      </c>
      <c r="L390">
        <f>(Table2[[#This Row],[6M Return vs Nifty]]-AVERAGE(Table2[6M Return vs Nifty]))/_xlfn.STDEV.P(Table2[6M Return vs Nifty])</f>
        <v>0.31490469304981622</v>
      </c>
      <c r="M390">
        <v>21.228357743731099</v>
      </c>
      <c r="N390">
        <f>(Table2[[#This Row],[1W Return vs Nifty]]-AVERAGE(Table2[1W Return vs Nifty]))/_xlfn.STDEV.P(Table2[1W Return vs Nifty])</f>
        <v>3.7278691097671399</v>
      </c>
      <c r="O390">
        <v>106.1</v>
      </c>
      <c r="P390">
        <v>101.21628565988399</v>
      </c>
      <c r="Q390">
        <v>96.719465961782205</v>
      </c>
      <c r="R390">
        <v>39.115678240897502</v>
      </c>
      <c r="S390">
        <v>0.28689915174363811</v>
      </c>
      <c r="T390">
        <v>0.34899239889926315</v>
      </c>
      <c r="U390">
        <v>0.41171168225796961</v>
      </c>
      <c r="V390">
        <v>3.40876786428981</v>
      </c>
      <c r="W390">
        <v>123.51</v>
      </c>
      <c r="X390">
        <v>137.6</v>
      </c>
      <c r="Y390">
        <v>103.62</v>
      </c>
      <c r="Z390">
        <v>137.6</v>
      </c>
      <c r="AA390">
        <v>88.5</v>
      </c>
      <c r="AB390">
        <v>137.6</v>
      </c>
      <c r="AC390">
        <v>0.10549753056432665</v>
      </c>
      <c r="AD390">
        <v>7.7632928079682806E-3</v>
      </c>
      <c r="AE390">
        <v>0.3176992858521519</v>
      </c>
      <c r="AF390">
        <v>7.7632928079682806E-3</v>
      </c>
      <c r="AG390">
        <v>0.5428248587570621</v>
      </c>
      <c r="AH390">
        <v>7.7632928079682806E-3</v>
      </c>
      <c r="AI390">
        <v>0.77632928079682795</v>
      </c>
      <c r="AJ390">
        <v>67.328431372549005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0.36</v>
      </c>
      <c r="AM390" t="s">
        <v>2950</v>
      </c>
      <c r="AN390">
        <v>51.88</v>
      </c>
      <c r="AO390" t="s">
        <v>2950</v>
      </c>
      <c r="AP390">
        <v>-2.7276196416483999E-2</v>
      </c>
      <c r="AQ390">
        <f>(Table2[[#This Row],[Sharpe Ratio]]-AVERAGE(Table2[Sharpe Ratio]))/_xlfn.STDEV.P(Table2[Sharpe Ratio])</f>
        <v>-0.93186393251996191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4.6061478856729696</v>
      </c>
      <c r="AS390">
        <f>_xlfn.RANK.AVG(Table2[[#This Row],[1Y Return vs Nifty Z-Score]],Table2[1Y Return vs Nifty Z-Score])</f>
        <v>325</v>
      </c>
      <c r="AT390">
        <f>_xlfn.RANK.AVG(Table2[[#This Row],[6M Return vs Nifty Z-Score]],Table2[6M Return vs Nifty Z-Score])</f>
        <v>230</v>
      </c>
      <c r="AU390">
        <f>_xlfn.RANK.AVG(Table2[[#This Row],[Sharpe Ratio Z-Score]],Table2[Sharpe Ratio Z-Score])</f>
        <v>602</v>
      </c>
      <c r="AV390">
        <f>(Table2[[#This Row],[Rank 1Y]]+Table2[[#This Row],[Rank 6M]]+Table2[[#This Row],[Rank Sharpe]])/3</f>
        <v>385.66666666666669</v>
      </c>
    </row>
    <row r="391" spans="1:48" hidden="1" x14ac:dyDescent="0.3">
      <c r="A391" t="s">
        <v>2100</v>
      </c>
      <c r="B391" t="s">
        <v>2101</v>
      </c>
      <c r="C391" t="s">
        <v>2905</v>
      </c>
      <c r="D391" t="s">
        <v>354</v>
      </c>
      <c r="E391">
        <v>2437.9808404349901</v>
      </c>
      <c r="F391">
        <v>1763.6</v>
      </c>
      <c r="G391">
        <v>5.6317472861029403</v>
      </c>
      <c r="H391">
        <f>(Table2[[#This Row],[1Y Return vs Nifty]]-AVERAGE(Table2[1Y Return vs Nifty]))/_xlfn.STDEV.P(Table2[1Y Return vs Nifty])</f>
        <v>-0.4807147817497453</v>
      </c>
      <c r="I391">
        <v>2.8850800077400298</v>
      </c>
      <c r="J391">
        <f>(Table2[[#This Row],[1M Return vs Nifty]]-AVERAGE(Table2[1M Return vs Nifty]))/_xlfn.STDEV.P(Table2[1M Return vs Nifty])</f>
        <v>-4.4673258408454534E-2</v>
      </c>
      <c r="K391">
        <v>18.1064378073157</v>
      </c>
      <c r="L391">
        <f>(Table2[[#This Row],[6M Return vs Nifty]]-AVERAGE(Table2[6M Return vs Nifty]))/_xlfn.STDEV.P(Table2[6M Return vs Nifty])</f>
        <v>9.5241239453867282E-2</v>
      </c>
      <c r="M391">
        <v>-1.01459463821278</v>
      </c>
      <c r="N391">
        <f>(Table2[[#This Row],[1W Return vs Nifty]]-AVERAGE(Table2[1W Return vs Nifty]))/_xlfn.STDEV.P(Table2[1W Return vs Nifty])</f>
        <v>-0.48226687862804274</v>
      </c>
      <c r="O391">
        <v>1699.94</v>
      </c>
      <c r="P391">
        <v>1698.0897400445899</v>
      </c>
      <c r="Q391">
        <v>1630.1047045164901</v>
      </c>
      <c r="R391">
        <v>38.414839890269498</v>
      </c>
      <c r="S391">
        <v>3.7448380531077463E-2</v>
      </c>
      <c r="T391">
        <v>3.8578797345356852E-2</v>
      </c>
      <c r="U391">
        <v>8.1893693769263809E-2</v>
      </c>
      <c r="V391">
        <v>1.1412050494588399</v>
      </c>
      <c r="W391">
        <v>1741.3</v>
      </c>
      <c r="X391">
        <v>1789</v>
      </c>
      <c r="Y391">
        <v>1722.4</v>
      </c>
      <c r="Z391">
        <v>1810</v>
      </c>
      <c r="AA391">
        <v>1465</v>
      </c>
      <c r="AB391">
        <v>1819.95</v>
      </c>
      <c r="AC391">
        <v>1.2806523861482733E-2</v>
      </c>
      <c r="AD391">
        <v>1.4402358811521854E-2</v>
      </c>
      <c r="AE391">
        <v>2.3920111472363947E-2</v>
      </c>
      <c r="AF391">
        <v>2.6309820821047936E-2</v>
      </c>
      <c r="AG391">
        <v>0.20382252559726965</v>
      </c>
      <c r="AH391">
        <v>3.1951689725561394E-2</v>
      </c>
      <c r="AI391">
        <v>20.628260376502599</v>
      </c>
      <c r="AJ391">
        <v>37.781249999999901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</v>
      </c>
      <c r="AM391" t="s">
        <v>2951</v>
      </c>
      <c r="AN391">
        <v>13.16</v>
      </c>
      <c r="AO391" t="s">
        <v>2950</v>
      </c>
      <c r="AP391">
        <v>3.2073613578024997E-2</v>
      </c>
      <c r="AQ391">
        <f>(Table2[[#This Row],[Sharpe Ratio]]-AVERAGE(Table2[Sharpe Ratio]))/_xlfn.STDEV.P(Table2[Sharpe Ratio])</f>
        <v>-0.26596347849165458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-1.1783771578240299</v>
      </c>
      <c r="AS391">
        <f>_xlfn.RANK.AVG(Table2[[#This Row],[1Y Return vs Nifty Z-Score]],Table2[1Y Return vs Nifty Z-Score])</f>
        <v>468</v>
      </c>
      <c r="AT391">
        <f>_xlfn.RANK.AVG(Table2[[#This Row],[6M Return vs Nifty Z-Score]],Table2[6M Return vs Nifty Z-Score])</f>
        <v>281</v>
      </c>
      <c r="AU391">
        <f>_xlfn.RANK.AVG(Table2[[#This Row],[Sharpe Ratio Z-Score]],Table2[Sharpe Ratio Z-Score])</f>
        <v>410</v>
      </c>
      <c r="AV391">
        <f>(Table2[[#This Row],[Rank 1Y]]+Table2[[#This Row],[Rank 6M]]+Table2[[#This Row],[Rank Sharpe]])/3</f>
        <v>386.33333333333331</v>
      </c>
    </row>
    <row r="392" spans="1:48" x14ac:dyDescent="0.3">
      <c r="A392" t="s">
        <v>624</v>
      </c>
      <c r="B392" t="s">
        <v>625</v>
      </c>
      <c r="C392" t="s">
        <v>2914</v>
      </c>
      <c r="D392" t="s">
        <v>238</v>
      </c>
      <c r="E392">
        <v>26289.356800000001</v>
      </c>
      <c r="F392">
        <v>2736.85</v>
      </c>
      <c r="G392">
        <v>-2.7555812965532498</v>
      </c>
      <c r="H392">
        <f>(Table2[[#This Row],[1Y Return vs Nifty]]-AVERAGE(Table2[1Y Return vs Nifty]))/_xlfn.STDEV.P(Table2[1Y Return vs Nifty])</f>
        <v>-0.58098131666983699</v>
      </c>
      <c r="I392">
        <v>11.6381806475005</v>
      </c>
      <c r="J392">
        <f>(Table2[[#This Row],[1M Return vs Nifty]]-AVERAGE(Table2[1M Return vs Nifty]))/_xlfn.STDEV.P(Table2[1M Return vs Nifty])</f>
        <v>0.71410948602396307</v>
      </c>
      <c r="K392">
        <v>14.962046623129099</v>
      </c>
      <c r="L392">
        <f>(Table2[[#This Row],[6M Return vs Nifty]]-AVERAGE(Table2[6M Return vs Nifty]))/_xlfn.STDEV.P(Table2[6M Return vs Nifty])</f>
        <v>-8.6228299643737523E-4</v>
      </c>
      <c r="M392">
        <v>1.37344783991593</v>
      </c>
      <c r="N392">
        <f>(Table2[[#This Row],[1W Return vs Nifty]]-AVERAGE(Table2[1W Return vs Nifty]))/_xlfn.STDEV.P(Table2[1W Return vs Nifty])</f>
        <v>-3.0259276114466244E-2</v>
      </c>
      <c r="O392">
        <v>2593.7399999999998</v>
      </c>
      <c r="P392">
        <v>2411.90480099361</v>
      </c>
      <c r="Q392">
        <v>2217.1074196566501</v>
      </c>
      <c r="R392">
        <v>69.615691047638705</v>
      </c>
      <c r="S392">
        <v>5.5175152482515699E-2</v>
      </c>
      <c r="T392">
        <v>0.13472554923085078</v>
      </c>
      <c r="U392">
        <v>0.23442372513634857</v>
      </c>
      <c r="V392">
        <v>0.84437242282262104</v>
      </c>
      <c r="W392">
        <v>2703.3</v>
      </c>
      <c r="X392">
        <v>2795</v>
      </c>
      <c r="Y392">
        <v>2641.05</v>
      </c>
      <c r="Z392">
        <v>2855</v>
      </c>
      <c r="AA392">
        <v>2396</v>
      </c>
      <c r="AB392">
        <v>2855</v>
      </c>
      <c r="AC392">
        <v>1.2410757222653723E-2</v>
      </c>
      <c r="AD392">
        <v>2.1247054095036244E-2</v>
      </c>
      <c r="AE392">
        <v>3.6273451846803306E-2</v>
      </c>
      <c r="AF392">
        <v>4.3170067778650623E-2</v>
      </c>
      <c r="AG392">
        <v>0.14225792988313857</v>
      </c>
      <c r="AH392">
        <v>4.3170067778650623E-2</v>
      </c>
      <c r="AI392">
        <v>4.3170067778650596</v>
      </c>
      <c r="AJ392">
        <v>45.949765358361702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0.33</v>
      </c>
      <c r="AM392" t="s">
        <v>2950</v>
      </c>
      <c r="AN392">
        <v>8.94</v>
      </c>
      <c r="AO392" t="s">
        <v>2950</v>
      </c>
      <c r="AP392">
        <v>6.0940791948426998E-2</v>
      </c>
      <c r="AQ392">
        <f>(Table2[[#This Row],[Sharpe Ratio]]-AVERAGE(Table2[Sharpe Ratio]))/_xlfn.STDEV.P(Table2[Sharpe Ratio])</f>
        <v>5.7924115843445978E-2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0.1599307260866685</v>
      </c>
      <c r="AS392">
        <f>_xlfn.RANK.AVG(Table2[[#This Row],[1Y Return vs Nifty Z-Score]],Table2[1Y Return vs Nifty Z-Score])</f>
        <v>529</v>
      </c>
      <c r="AT392">
        <f>_xlfn.RANK.AVG(Table2[[#This Row],[6M Return vs Nifty Z-Score]],Table2[6M Return vs Nifty Z-Score])</f>
        <v>303</v>
      </c>
      <c r="AU392">
        <f>_xlfn.RANK.AVG(Table2[[#This Row],[Sharpe Ratio Z-Score]],Table2[Sharpe Ratio Z-Score])</f>
        <v>333</v>
      </c>
      <c r="AV392">
        <f>(Table2[[#This Row],[Rank 1Y]]+Table2[[#This Row],[Rank 6M]]+Table2[[#This Row],[Rank Sharpe]])/3</f>
        <v>388.33333333333331</v>
      </c>
    </row>
    <row r="393" spans="1:48" x14ac:dyDescent="0.3">
      <c r="A393" t="s">
        <v>448</v>
      </c>
      <c r="B393" t="s">
        <v>449</v>
      </c>
      <c r="C393" t="s">
        <v>2914</v>
      </c>
      <c r="D393" t="s">
        <v>134</v>
      </c>
      <c r="E393">
        <v>45944.709023809999</v>
      </c>
      <c r="F393">
        <v>55539.9</v>
      </c>
      <c r="G393">
        <v>5.5941384715218803</v>
      </c>
      <c r="H393">
        <f>(Table2[[#This Row],[1Y Return vs Nifty]]-AVERAGE(Table2[1Y Return vs Nifty]))/_xlfn.STDEV.P(Table2[1Y Return vs Nifty])</f>
        <v>-0.48116437728941369</v>
      </c>
      <c r="I393">
        <v>-0.64050263132312701</v>
      </c>
      <c r="J393">
        <f>(Table2[[#This Row],[1M Return vs Nifty]]-AVERAGE(Table2[1M Return vs Nifty]))/_xlfn.STDEV.P(Table2[1M Return vs Nifty])</f>
        <v>-0.35029653188481585</v>
      </c>
      <c r="K393">
        <v>47.367651280421804</v>
      </c>
      <c r="L393">
        <f>(Table2[[#This Row],[6M Return vs Nifty]]-AVERAGE(Table2[6M Return vs Nifty]))/_xlfn.STDEV.P(Table2[6M Return vs Nifty])</f>
        <v>0.98956561616568273</v>
      </c>
      <c r="M393">
        <v>0.98684301605426195</v>
      </c>
      <c r="N393">
        <f>(Table2[[#This Row],[1W Return vs Nifty]]-AVERAGE(Table2[1W Return vs Nifty]))/_xlfn.STDEV.P(Table2[1W Return vs Nifty])</f>
        <v>-0.10343566269651329</v>
      </c>
      <c r="O393">
        <v>53500.44</v>
      </c>
      <c r="P393">
        <v>49745.854436566602</v>
      </c>
      <c r="Q393">
        <v>42862.988680091898</v>
      </c>
      <c r="R393">
        <v>59.890182609098403</v>
      </c>
      <c r="S393">
        <v>3.8120434149700344E-2</v>
      </c>
      <c r="T393">
        <v>0.11647293285155391</v>
      </c>
      <c r="U393">
        <v>0.29575425583414838</v>
      </c>
      <c r="V393">
        <v>0.991993661466267</v>
      </c>
      <c r="W393">
        <v>55255</v>
      </c>
      <c r="X393">
        <v>56978.95</v>
      </c>
      <c r="Y393">
        <v>55011.1</v>
      </c>
      <c r="Z393">
        <v>58699.95</v>
      </c>
      <c r="AA393">
        <v>48024.55</v>
      </c>
      <c r="AB393">
        <v>58699.95</v>
      </c>
      <c r="AC393">
        <v>5.156094471088668E-3</v>
      </c>
      <c r="AD393">
        <v>2.5910201494781182E-2</v>
      </c>
      <c r="AE393">
        <v>9.6126054559897423E-3</v>
      </c>
      <c r="AF393">
        <v>5.6896933555875995E-2</v>
      </c>
      <c r="AG393">
        <v>0.15648975367806672</v>
      </c>
      <c r="AH393">
        <v>5.6896933555875995E-2</v>
      </c>
      <c r="AI393">
        <v>6.2191325515530096</v>
      </c>
      <c r="AJ393">
        <v>58.7865983183571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0.32</v>
      </c>
      <c r="AM393" t="s">
        <v>2950</v>
      </c>
      <c r="AN393">
        <v>11.53</v>
      </c>
      <c r="AO393" t="s">
        <v>2950</v>
      </c>
      <c r="AP393">
        <v>-2.4130294704264001E-2</v>
      </c>
      <c r="AQ393">
        <f>(Table2[[#This Row],[Sharpe Ratio]]-AVERAGE(Table2[Sharpe Ratio]))/_xlfn.STDEV.P(Table2[Sharpe Ratio])</f>
        <v>-0.89656714928359527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-0.84189810498865547</v>
      </c>
      <c r="AS393">
        <f>_xlfn.RANK.AVG(Table2[[#This Row],[1Y Return vs Nifty Z-Score]],Table2[1Y Return vs Nifty Z-Score])</f>
        <v>469</v>
      </c>
      <c r="AT393">
        <f>_xlfn.RANK.AVG(Table2[[#This Row],[6M Return vs Nifty Z-Score]],Table2[6M Return vs Nifty Z-Score])</f>
        <v>100</v>
      </c>
      <c r="AU393">
        <f>_xlfn.RANK.AVG(Table2[[#This Row],[Sharpe Ratio Z-Score]],Table2[Sharpe Ratio Z-Score])</f>
        <v>597</v>
      </c>
      <c r="AV393">
        <f>(Table2[[#This Row],[Rank 1Y]]+Table2[[#This Row],[Rank 6M]]+Table2[[#This Row],[Rank Sharpe]])/3</f>
        <v>388.66666666666669</v>
      </c>
    </row>
    <row r="394" spans="1:48" x14ac:dyDescent="0.3">
      <c r="A394" t="s">
        <v>147</v>
      </c>
      <c r="B394" t="s">
        <v>148</v>
      </c>
      <c r="C394" t="s">
        <v>2918</v>
      </c>
      <c r="D394" t="s">
        <v>101</v>
      </c>
      <c r="E394">
        <v>168065.0217823</v>
      </c>
      <c r="F394">
        <v>2466.15</v>
      </c>
      <c r="G394">
        <v>14.633965922653999</v>
      </c>
      <c r="H394">
        <f>(Table2[[#This Row],[1Y Return vs Nifty]]-AVERAGE(Table2[1Y Return vs Nifty]))/_xlfn.STDEV.P(Table2[1Y Return vs Nifty])</f>
        <v>-0.37309752789056783</v>
      </c>
      <c r="I394">
        <v>-1.1117604590313499</v>
      </c>
      <c r="J394">
        <f>(Table2[[#This Row],[1M Return vs Nifty]]-AVERAGE(Table2[1M Return vs Nifty]))/_xlfn.STDEV.P(Table2[1M Return vs Nifty])</f>
        <v>-0.39114860505982402</v>
      </c>
      <c r="K394">
        <v>8.1495851809631805</v>
      </c>
      <c r="L394">
        <f>(Table2[[#This Row],[6M Return vs Nifty]]-AVERAGE(Table2[6M Return vs Nifty]))/_xlfn.STDEV.P(Table2[6M Return vs Nifty])</f>
        <v>-0.2090747803604977</v>
      </c>
      <c r="M394">
        <v>1.5541158295316999</v>
      </c>
      <c r="N394">
        <f>(Table2[[#This Row],[1W Return vs Nifty]]-AVERAGE(Table2[1W Return vs Nifty]))/_xlfn.STDEV.P(Table2[1W Return vs Nifty])</f>
        <v>3.9374794227987082E-3</v>
      </c>
      <c r="O394">
        <v>2423.89</v>
      </c>
      <c r="P394">
        <v>2374.2832060218602</v>
      </c>
      <c r="Q394">
        <v>2160.02156648248</v>
      </c>
      <c r="R394">
        <v>61.744069622484602</v>
      </c>
      <c r="S394">
        <v>1.7434784581808582E-2</v>
      </c>
      <c r="T394">
        <v>3.8692433044692942E-2</v>
      </c>
      <c r="U394">
        <v>0.14172471158056066</v>
      </c>
      <c r="V394">
        <v>1.13045263113011</v>
      </c>
      <c r="W394">
        <v>2450.6</v>
      </c>
      <c r="X394">
        <v>2515.6</v>
      </c>
      <c r="Y394">
        <v>2412</v>
      </c>
      <c r="Z394">
        <v>2515.6</v>
      </c>
      <c r="AA394">
        <v>2171.6</v>
      </c>
      <c r="AB394">
        <v>2523.6999999999998</v>
      </c>
      <c r="AC394">
        <v>6.3453848037215987E-3</v>
      </c>
      <c r="AD394">
        <v>2.0051497273077423E-2</v>
      </c>
      <c r="AE394">
        <v>2.2450248756219038E-2</v>
      </c>
      <c r="AF394">
        <v>2.0051497273077423E-2</v>
      </c>
      <c r="AG394">
        <v>0.1356373181064654</v>
      </c>
      <c r="AH394">
        <v>2.3335969020537917E-2</v>
      </c>
      <c r="AI394">
        <v>2.3335969020537899</v>
      </c>
      <c r="AJ394">
        <v>45.987967747002102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0.02</v>
      </c>
      <c r="AM394" t="s">
        <v>2950</v>
      </c>
      <c r="AN394">
        <v>9.3000000000000007</v>
      </c>
      <c r="AO394" t="s">
        <v>2950</v>
      </c>
      <c r="AP394">
        <v>4.9364481420808001E-2</v>
      </c>
      <c r="AQ394">
        <f>(Table2[[#This Row],[Sharpe Ratio]]-AVERAGE(Table2[Sharpe Ratio]))/_xlfn.STDEV.P(Table2[Sharpe Ratio])</f>
        <v>-7.1961227294592117E-2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-1.0413446611826831</v>
      </c>
      <c r="AS394">
        <f>_xlfn.RANK.AVG(Table2[[#This Row],[1Y Return vs Nifty Z-Score]],Table2[1Y Return vs Nifty Z-Score])</f>
        <v>424</v>
      </c>
      <c r="AT394">
        <f>_xlfn.RANK.AVG(Table2[[#This Row],[6M Return vs Nifty Z-Score]],Table2[6M Return vs Nifty Z-Score])</f>
        <v>375</v>
      </c>
      <c r="AU394">
        <f>_xlfn.RANK.AVG(Table2[[#This Row],[Sharpe Ratio Z-Score]],Table2[Sharpe Ratio Z-Score])</f>
        <v>370</v>
      </c>
      <c r="AV394">
        <f>(Table2[[#This Row],[Rank 1Y]]+Table2[[#This Row],[Rank 6M]]+Table2[[#This Row],[Rank Sharpe]])/3</f>
        <v>389.66666666666669</v>
      </c>
    </row>
    <row r="395" spans="1:48" x14ac:dyDescent="0.3">
      <c r="A395" t="s">
        <v>229</v>
      </c>
      <c r="B395" t="s">
        <v>230</v>
      </c>
      <c r="C395" t="s">
        <v>2906</v>
      </c>
      <c r="D395" t="s">
        <v>49</v>
      </c>
      <c r="E395">
        <v>105926.17435443999</v>
      </c>
      <c r="F395">
        <v>1401.55</v>
      </c>
      <c r="G395">
        <v>-1.07364091779552</v>
      </c>
      <c r="H395">
        <f>(Table2[[#This Row],[1Y Return vs Nifty]]-AVERAGE(Table2[1Y Return vs Nifty]))/_xlfn.STDEV.P(Table2[1Y Return vs Nifty])</f>
        <v>-0.56087451722132697</v>
      </c>
      <c r="I395">
        <v>7.3639822778559196</v>
      </c>
      <c r="J395">
        <f>(Table2[[#This Row],[1M Return vs Nifty]]-AVERAGE(Table2[1M Return vs Nifty]))/_xlfn.STDEV.P(Table2[1M Return vs Nifty])</f>
        <v>0.34359072899796939</v>
      </c>
      <c r="K395">
        <v>3.5609534371024099</v>
      </c>
      <c r="L395">
        <f>(Table2[[#This Row],[6M Return vs Nifty]]-AVERAGE(Table2[6M Return vs Nifty]))/_xlfn.STDEV.P(Table2[6M Return vs Nifty])</f>
        <v>-0.34931931355663653</v>
      </c>
      <c r="M395">
        <v>0.106554435559554</v>
      </c>
      <c r="N395">
        <f>(Table2[[#This Row],[1W Return vs Nifty]]-AVERAGE(Table2[1W Return vs Nifty]))/_xlfn.STDEV.P(Table2[1W Return vs Nifty])</f>
        <v>-0.27005628792981645</v>
      </c>
      <c r="O395">
        <v>1356.05</v>
      </c>
      <c r="P395">
        <v>1285.6287243321899</v>
      </c>
      <c r="Q395">
        <v>1175.8964871384301</v>
      </c>
      <c r="R395">
        <v>49.225433216206</v>
      </c>
      <c r="S395">
        <v>3.3553335054017142E-2</v>
      </c>
      <c r="T395">
        <v>9.0166992595801299E-2</v>
      </c>
      <c r="U395">
        <v>0.19189913000820558</v>
      </c>
      <c r="V395">
        <v>1.0206247121594201</v>
      </c>
      <c r="W395">
        <v>1393.8</v>
      </c>
      <c r="X395">
        <v>1448</v>
      </c>
      <c r="Y395">
        <v>1393.8</v>
      </c>
      <c r="Z395">
        <v>1476.2</v>
      </c>
      <c r="AA395">
        <v>1197.5999999999999</v>
      </c>
      <c r="AB395">
        <v>1476.2</v>
      </c>
      <c r="AC395">
        <v>5.5603386425600032E-3</v>
      </c>
      <c r="AD395">
        <v>3.3141878634369126E-2</v>
      </c>
      <c r="AE395">
        <v>5.5603386425600032E-3</v>
      </c>
      <c r="AF395">
        <v>5.3262459419928021E-2</v>
      </c>
      <c r="AG395">
        <v>0.17029893119572481</v>
      </c>
      <c r="AH395">
        <v>5.3262459419928021E-2</v>
      </c>
      <c r="AI395">
        <v>5.3262459419928003</v>
      </c>
      <c r="AJ395">
        <v>40.541489095011201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0.09</v>
      </c>
      <c r="AM395" t="s">
        <v>2950</v>
      </c>
      <c r="AN395">
        <v>13.82</v>
      </c>
      <c r="AO395" t="s">
        <v>2950</v>
      </c>
      <c r="AP395">
        <v>9.4670243283735994E-2</v>
      </c>
      <c r="AQ395">
        <f>(Table2[[#This Row],[Sharpe Ratio]]-AVERAGE(Table2[Sharpe Ratio]))/_xlfn.STDEV.P(Table2[Sharpe Ratio])</f>
        <v>0.43636605121587574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-0.40029333849393484</v>
      </c>
      <c r="AS395">
        <f>_xlfn.RANK.AVG(Table2[[#This Row],[1Y Return vs Nifty Z-Score]],Table2[1Y Return vs Nifty Z-Score])</f>
        <v>518</v>
      </c>
      <c r="AT395">
        <f>_xlfn.RANK.AVG(Table2[[#This Row],[6M Return vs Nifty Z-Score]],Table2[6M Return vs Nifty Z-Score])</f>
        <v>412</v>
      </c>
      <c r="AU395">
        <f>_xlfn.RANK.AVG(Table2[[#This Row],[Sharpe Ratio Z-Score]],Table2[Sharpe Ratio Z-Score])</f>
        <v>240</v>
      </c>
      <c r="AV395">
        <f>(Table2[[#This Row],[Rank 1Y]]+Table2[[#This Row],[Rank 6M]]+Table2[[#This Row],[Rank Sharpe]])/3</f>
        <v>390</v>
      </c>
    </row>
    <row r="396" spans="1:48" x14ac:dyDescent="0.3">
      <c r="A396" t="s">
        <v>1835</v>
      </c>
      <c r="B396" t="s">
        <v>1836</v>
      </c>
      <c r="C396" t="s">
        <v>2913</v>
      </c>
      <c r="D396" t="s">
        <v>65</v>
      </c>
      <c r="E396">
        <v>3308.1549229399998</v>
      </c>
      <c r="F396">
        <v>360</v>
      </c>
      <c r="G396">
        <v>29.348777787791398</v>
      </c>
      <c r="H396">
        <f>(Table2[[#This Row],[1Y Return vs Nifty]]-AVERAGE(Table2[1Y Return vs Nifty]))/_xlfn.STDEV.P(Table2[1Y Return vs Nifty])</f>
        <v>-0.19718893158622092</v>
      </c>
      <c r="I396">
        <v>1.73579314354063</v>
      </c>
      <c r="J396">
        <f>(Table2[[#This Row],[1M Return vs Nifty]]-AVERAGE(Table2[1M Return vs Nifty]))/_xlfn.STDEV.P(Table2[1M Return vs Nifty])</f>
        <v>-0.14430184453438896</v>
      </c>
      <c r="K396">
        <v>-0.17155163344514601</v>
      </c>
      <c r="L396">
        <f>(Table2[[#This Row],[6M Return vs Nifty]]-AVERAGE(Table2[6M Return vs Nifty]))/_xlfn.STDEV.P(Table2[6M Return vs Nifty])</f>
        <v>-0.46339764027603753</v>
      </c>
      <c r="M396">
        <v>-1.0099468639965701</v>
      </c>
      <c r="N396">
        <f>(Table2[[#This Row],[1W Return vs Nifty]]-AVERAGE(Table2[1W Return vs Nifty]))/_xlfn.STDEV.P(Table2[1W Return vs Nifty])</f>
        <v>-0.4813871500219839</v>
      </c>
      <c r="O396">
        <v>344.73</v>
      </c>
      <c r="P396">
        <v>331.68031645230599</v>
      </c>
      <c r="Q396">
        <v>306.50187101416498</v>
      </c>
      <c r="R396">
        <v>45.377444235701702</v>
      </c>
      <c r="S396">
        <v>4.4295535636585059E-2</v>
      </c>
      <c r="T396">
        <v>8.5382466619077224E-2</v>
      </c>
      <c r="U396">
        <v>0.17454421667580156</v>
      </c>
      <c r="V396">
        <v>2.4167697611124201</v>
      </c>
      <c r="W396">
        <v>357.75</v>
      </c>
      <c r="X396">
        <v>371.55</v>
      </c>
      <c r="Y396">
        <v>352.4</v>
      </c>
      <c r="Z396">
        <v>379.9</v>
      </c>
      <c r="AA396">
        <v>278</v>
      </c>
      <c r="AB396">
        <v>386.95</v>
      </c>
      <c r="AC396">
        <v>6.2893081761006275E-3</v>
      </c>
      <c r="AD396">
        <v>3.2083333333333464E-2</v>
      </c>
      <c r="AE396">
        <v>2.156640181611813E-2</v>
      </c>
      <c r="AF396">
        <v>5.5277777777777759E-2</v>
      </c>
      <c r="AG396">
        <v>0.29496402877697836</v>
      </c>
      <c r="AH396">
        <v>7.4861111111111045E-2</v>
      </c>
      <c r="AI396">
        <v>7.4861111111111001</v>
      </c>
      <c r="AJ396">
        <v>70.616113744075804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0.22</v>
      </c>
      <c r="AM396" t="s">
        <v>2950</v>
      </c>
      <c r="AN396">
        <v>22.05</v>
      </c>
      <c r="AO396" t="s">
        <v>2950</v>
      </c>
      <c r="AP396">
        <v>4.9768492253974998E-2</v>
      </c>
      <c r="AQ396">
        <f>(Table2[[#This Row],[Sharpe Ratio]]-AVERAGE(Table2[Sharpe Ratio]))/_xlfn.STDEV.P(Table2[Sharpe Ratio])</f>
        <v>-6.742825579454606E-2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-1.3537038222131774</v>
      </c>
      <c r="AS396">
        <f>_xlfn.RANK.AVG(Table2[[#This Row],[1Y Return vs Nifty Z-Score]],Table2[1Y Return vs Nifty Z-Score])</f>
        <v>347</v>
      </c>
      <c r="AT396">
        <f>_xlfn.RANK.AVG(Table2[[#This Row],[6M Return vs Nifty Z-Score]],Table2[6M Return vs Nifty Z-Score])</f>
        <v>459</v>
      </c>
      <c r="AU396">
        <f>_xlfn.RANK.AVG(Table2[[#This Row],[Sharpe Ratio Z-Score]],Table2[Sharpe Ratio Z-Score])</f>
        <v>364</v>
      </c>
      <c r="AV396">
        <f>(Table2[[#This Row],[Rank 1Y]]+Table2[[#This Row],[Rank 6M]]+Table2[[#This Row],[Rank Sharpe]])/3</f>
        <v>390</v>
      </c>
    </row>
    <row r="397" spans="1:48" x14ac:dyDescent="0.3">
      <c r="A397" t="s">
        <v>1063</v>
      </c>
      <c r="B397" t="s">
        <v>1064</v>
      </c>
      <c r="C397" t="s">
        <v>2908</v>
      </c>
      <c r="D397" t="s">
        <v>235</v>
      </c>
      <c r="E397">
        <v>10720.801294499999</v>
      </c>
      <c r="F397">
        <v>1683.9</v>
      </c>
      <c r="G397">
        <v>36.201964578352801</v>
      </c>
      <c r="H397">
        <f>(Table2[[#This Row],[1Y Return vs Nifty]]-AVERAGE(Table2[1Y Return vs Nifty]))/_xlfn.STDEV.P(Table2[1Y Return vs Nifty])</f>
        <v>-0.11526233411504816</v>
      </c>
      <c r="I397">
        <v>-0.14330186005350601</v>
      </c>
      <c r="J397">
        <f>(Table2[[#This Row],[1M Return vs Nifty]]-AVERAGE(Table2[1M Return vs Nifty]))/_xlfn.STDEV.P(Table2[1M Return vs Nifty])</f>
        <v>-0.3071955347314001</v>
      </c>
      <c r="K397">
        <v>16.141920211593099</v>
      </c>
      <c r="L397">
        <f>(Table2[[#This Row],[6M Return vs Nifty]]-AVERAGE(Table2[6M Return vs Nifty]))/_xlfn.STDEV.P(Table2[6M Return vs Nifty])</f>
        <v>3.5198754341321074E-2</v>
      </c>
      <c r="M397">
        <v>-2.2044253823131599</v>
      </c>
      <c r="N397">
        <f>(Table2[[#This Row],[1W Return vs Nifty]]-AVERAGE(Table2[1W Return vs Nifty]))/_xlfn.STDEV.P(Table2[1W Return vs Nifty])</f>
        <v>-0.70747750488926053</v>
      </c>
      <c r="O397">
        <v>1592.03</v>
      </c>
      <c r="P397">
        <v>1576.0021879343401</v>
      </c>
      <c r="Q397">
        <v>1473.0262385754299</v>
      </c>
      <c r="R397">
        <v>43.213736963652401</v>
      </c>
      <c r="S397">
        <v>5.7706199003787706E-2</v>
      </c>
      <c r="T397">
        <v>6.8462983675854794E-2</v>
      </c>
      <c r="U397">
        <v>0.14315682633630966</v>
      </c>
      <c r="V397">
        <v>1.3903594655071001</v>
      </c>
      <c r="W397">
        <v>1637</v>
      </c>
      <c r="X397">
        <v>1731.45</v>
      </c>
      <c r="Y397">
        <v>1603</v>
      </c>
      <c r="Z397">
        <v>1731.45</v>
      </c>
      <c r="AA397">
        <v>1318.2</v>
      </c>
      <c r="AB397">
        <v>1731.45</v>
      </c>
      <c r="AC397">
        <v>2.8649969456322699E-2</v>
      </c>
      <c r="AD397">
        <v>2.8238018884731764E-2</v>
      </c>
      <c r="AE397">
        <v>5.0467872738615194E-2</v>
      </c>
      <c r="AF397">
        <v>2.8238018884731764E-2</v>
      </c>
      <c r="AG397">
        <v>0.27742375967228039</v>
      </c>
      <c r="AH397">
        <v>2.8238018884731764E-2</v>
      </c>
      <c r="AI397">
        <v>9.2671773858305109</v>
      </c>
      <c r="AJ397">
        <v>73.588990258234105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0.01</v>
      </c>
      <c r="AM397" t="s">
        <v>2950</v>
      </c>
      <c r="AN397">
        <v>22.55</v>
      </c>
      <c r="AO397" t="s">
        <v>2950</v>
      </c>
      <c r="AP397">
        <v>-6.0999612634960003E-3</v>
      </c>
      <c r="AQ397">
        <f>(Table2[[#This Row],[Sharpe Ratio]]-AVERAGE(Table2[Sharpe Ratio]))/_xlfn.STDEV.P(Table2[Sharpe Ratio])</f>
        <v>-0.69426814907449597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-1.7890047684688837</v>
      </c>
      <c r="AS397">
        <f>_xlfn.RANK.AVG(Table2[[#This Row],[1Y Return vs Nifty Z-Score]],Table2[1Y Return vs Nifty Z-Score])</f>
        <v>316</v>
      </c>
      <c r="AT397">
        <f>_xlfn.RANK.AVG(Table2[[#This Row],[6M Return vs Nifty Z-Score]],Table2[6M Return vs Nifty Z-Score])</f>
        <v>295</v>
      </c>
      <c r="AU397">
        <f>_xlfn.RANK.AVG(Table2[[#This Row],[Sharpe Ratio Z-Score]],Table2[Sharpe Ratio Z-Score])</f>
        <v>563</v>
      </c>
      <c r="AV397">
        <f>(Table2[[#This Row],[Rank 1Y]]+Table2[[#This Row],[Rank 6M]]+Table2[[#This Row],[Rank Sharpe]])/3</f>
        <v>391.33333333333331</v>
      </c>
    </row>
    <row r="398" spans="1:48" x14ac:dyDescent="0.3">
      <c r="A398" t="s">
        <v>1559</v>
      </c>
      <c r="B398" t="s">
        <v>1560</v>
      </c>
      <c r="C398" t="s">
        <v>2920</v>
      </c>
      <c r="D398" t="s">
        <v>445</v>
      </c>
      <c r="E398">
        <v>5202.0428075</v>
      </c>
      <c r="F398">
        <v>333.2</v>
      </c>
      <c r="G398">
        <v>46.462161509985798</v>
      </c>
      <c r="H398">
        <f>(Table2[[#This Row],[1Y Return vs Nifty]]-AVERAGE(Table2[1Y Return vs Nifty]))/_xlfn.STDEV.P(Table2[1Y Return vs Nifty])</f>
        <v>7.3934535763886334E-3</v>
      </c>
      <c r="I398">
        <v>18.987200996824399</v>
      </c>
      <c r="J398">
        <f>(Table2[[#This Row],[1M Return vs Nifty]]-AVERAGE(Table2[1M Return vs Nifty]))/_xlfn.STDEV.P(Table2[1M Return vs Nifty])</f>
        <v>1.3511762877261617</v>
      </c>
      <c r="K398">
        <v>24.4956935373074</v>
      </c>
      <c r="L398">
        <f>(Table2[[#This Row],[6M Return vs Nifty]]-AVERAGE(Table2[6M Return vs Nifty]))/_xlfn.STDEV.P(Table2[6M Return vs Nifty])</f>
        <v>0.29051909946568821</v>
      </c>
      <c r="M398">
        <v>7.4568935065068098</v>
      </c>
      <c r="N398">
        <f>(Table2[[#This Row],[1W Return vs Nifty]]-AVERAGE(Table2[1W Return vs Nifty]))/_xlfn.STDEV.P(Table2[1W Return vs Nifty])</f>
        <v>1.1212125741400936</v>
      </c>
      <c r="O398">
        <v>301.33</v>
      </c>
      <c r="P398">
        <v>283.51852254637998</v>
      </c>
      <c r="Q398">
        <v>255.91625204278</v>
      </c>
      <c r="R398">
        <v>42.184765430760301</v>
      </c>
      <c r="S398">
        <v>0.10576444429695031</v>
      </c>
      <c r="T398">
        <v>0.17523185789560802</v>
      </c>
      <c r="U398">
        <v>0.30198843309217005</v>
      </c>
      <c r="V398">
        <v>3.0599369128509002</v>
      </c>
      <c r="W398">
        <v>329.45</v>
      </c>
      <c r="X398">
        <v>344.75</v>
      </c>
      <c r="Y398">
        <v>316</v>
      </c>
      <c r="Z398">
        <v>348.25</v>
      </c>
      <c r="AA398">
        <v>239.75</v>
      </c>
      <c r="AB398">
        <v>348.25</v>
      </c>
      <c r="AC398">
        <v>1.1382607375929554E-2</v>
      </c>
      <c r="AD398">
        <v>3.4663865546218586E-2</v>
      </c>
      <c r="AE398">
        <v>5.4430379746835511E-2</v>
      </c>
      <c r="AF398">
        <v>4.5168067226890818E-2</v>
      </c>
      <c r="AG398">
        <v>0.38978102189781016</v>
      </c>
      <c r="AH398">
        <v>4.5168067226890818E-2</v>
      </c>
      <c r="AI398">
        <v>4.51680672268908</v>
      </c>
      <c r="AJ398">
        <v>72.956138074227795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0.21</v>
      </c>
      <c r="AM398" t="s">
        <v>2950</v>
      </c>
      <c r="AN398">
        <v>30.77</v>
      </c>
      <c r="AO398" t="s">
        <v>2950</v>
      </c>
      <c r="AP398">
        <v>-6.5761867468584007E-2</v>
      </c>
      <c r="AQ398">
        <f>(Table2[[#This Row],[Sharpe Ratio]]-AVERAGE(Table2[Sharpe Ratio]))/_xlfn.STDEV.P(Table2[Sharpe Ratio])</f>
        <v>-1.3636702993735126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1.4066311155348195</v>
      </c>
      <c r="AS398">
        <f>_xlfn.RANK.AVG(Table2[[#This Row],[1Y Return vs Nifty Z-Score]],Table2[1Y Return vs Nifty Z-Score])</f>
        <v>275</v>
      </c>
      <c r="AT398">
        <f>_xlfn.RANK.AVG(Table2[[#This Row],[6M Return vs Nifty Z-Score]],Table2[6M Return vs Nifty Z-Score])</f>
        <v>238</v>
      </c>
      <c r="AU398">
        <f>_xlfn.RANK.AVG(Table2[[#This Row],[Sharpe Ratio Z-Score]],Table2[Sharpe Ratio Z-Score])</f>
        <v>662</v>
      </c>
      <c r="AV398">
        <f>(Table2[[#This Row],[Rank 1Y]]+Table2[[#This Row],[Rank 6M]]+Table2[[#This Row],[Rank Sharpe]])/3</f>
        <v>391.66666666666669</v>
      </c>
    </row>
    <row r="399" spans="1:48" hidden="1" x14ac:dyDescent="0.3">
      <c r="A399" t="s">
        <v>327</v>
      </c>
      <c r="B399" t="s">
        <v>328</v>
      </c>
      <c r="C399" t="s">
        <v>2906</v>
      </c>
      <c r="D399" t="s">
        <v>24</v>
      </c>
      <c r="E399">
        <v>72058.180010900003</v>
      </c>
      <c r="F399">
        <v>23.96</v>
      </c>
      <c r="G399">
        <v>23.2722535875148</v>
      </c>
      <c r="H399">
        <f>(Table2[[#This Row],[1Y Return vs Nifty]]-AVERAGE(Table2[1Y Return vs Nifty]))/_xlfn.STDEV.P(Table2[1Y Return vs Nifty])</f>
        <v>-0.26983089617786743</v>
      </c>
      <c r="I399">
        <v>-0.81573144130114195</v>
      </c>
      <c r="J399">
        <f>(Table2[[#This Row],[1M Return vs Nifty]]-AVERAGE(Table2[1M Return vs Nifty]))/_xlfn.STDEV.P(Table2[1M Return vs Nifty])</f>
        <v>-0.36548664597247743</v>
      </c>
      <c r="K399">
        <v>2.7189161993781998</v>
      </c>
      <c r="L399">
        <f>(Table2[[#This Row],[6M Return vs Nifty]]-AVERAGE(Table2[6M Return vs Nifty]))/_xlfn.STDEV.P(Table2[6M Return vs Nifty])</f>
        <v>-0.37505489791604718</v>
      </c>
      <c r="M399">
        <v>5.78322383537139E-2</v>
      </c>
      <c r="N399">
        <f>(Table2[[#This Row],[1W Return vs Nifty]]-AVERAGE(Table2[1W Return vs Nifty]))/_xlfn.STDEV.P(Table2[1W Return vs Nifty])</f>
        <v>-0.27927840342813987</v>
      </c>
      <c r="O399">
        <v>23.52</v>
      </c>
      <c r="P399">
        <v>23.620223363893601</v>
      </c>
      <c r="Q399">
        <v>22.185426308731099</v>
      </c>
      <c r="R399">
        <v>43.329685056464101</v>
      </c>
      <c r="S399">
        <v>1.8707482993197244E-2</v>
      </c>
      <c r="T399">
        <v>1.4384988273472121E-2</v>
      </c>
      <c r="U399">
        <v>7.9988261959632379E-2</v>
      </c>
      <c r="V399">
        <v>0.75644875250994204</v>
      </c>
      <c r="W399">
        <v>23.75</v>
      </c>
      <c r="X399">
        <v>24.14</v>
      </c>
      <c r="Y399">
        <v>23.5</v>
      </c>
      <c r="Z399">
        <v>24.65</v>
      </c>
      <c r="AA399">
        <v>21</v>
      </c>
      <c r="AB399">
        <v>24.65</v>
      </c>
      <c r="AC399">
        <v>8.8421052631579844E-3</v>
      </c>
      <c r="AD399">
        <v>7.5125208681134925E-3</v>
      </c>
      <c r="AE399">
        <v>1.9574468085106433E-2</v>
      </c>
      <c r="AF399">
        <v>2.8797996661101832E-2</v>
      </c>
      <c r="AG399">
        <v>0.14095238095238094</v>
      </c>
      <c r="AH399">
        <v>2.8797996661101832E-2</v>
      </c>
      <c r="AI399">
        <v>37.103505843071702</v>
      </c>
      <c r="AJ399">
        <v>52.611464968152802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-0.1</v>
      </c>
      <c r="AM399" t="s">
        <v>2949</v>
      </c>
      <c r="AN399">
        <v>9.11</v>
      </c>
      <c r="AO399" t="s">
        <v>2950</v>
      </c>
      <c r="AP399">
        <v>4.5933484808552999E-2</v>
      </c>
      <c r="AQ399">
        <f>(Table2[[#This Row],[Sharpe Ratio]]-AVERAGE(Table2[Sharpe Ratio]))/_xlfn.STDEV.P(Table2[Sharpe Ratio])</f>
        <v>-0.11045675410557212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373</v>
      </c>
      <c r="AT399">
        <f>_xlfn.RANK.AVG(Table2[[#This Row],[6M Return vs Nifty Z-Score]],Table2[6M Return vs Nifty Z-Score])</f>
        <v>425</v>
      </c>
      <c r="AU399">
        <f>_xlfn.RANK.AVG(Table2[[#This Row],[Sharpe Ratio Z-Score]],Table2[Sharpe Ratio Z-Score])</f>
        <v>379</v>
      </c>
      <c r="AV399">
        <f>(Table2[[#This Row],[Rank 1Y]]+Table2[[#This Row],[Rank 6M]]+Table2[[#This Row],[Rank Sharpe]])/3</f>
        <v>392.33333333333331</v>
      </c>
    </row>
    <row r="400" spans="1:48" x14ac:dyDescent="0.3">
      <c r="A400" t="s">
        <v>763</v>
      </c>
      <c r="B400" t="s">
        <v>764</v>
      </c>
      <c r="C400" t="s">
        <v>2910</v>
      </c>
      <c r="D400" t="s">
        <v>255</v>
      </c>
      <c r="E400">
        <v>18977.602909425001</v>
      </c>
      <c r="F400">
        <v>565.20000000000005</v>
      </c>
      <c r="G400">
        <v>-14.496479031828301</v>
      </c>
      <c r="H400">
        <f>(Table2[[#This Row],[1Y Return vs Nifty]]-AVERAGE(Table2[1Y Return vs Nifty]))/_xlfn.STDEV.P(Table2[1Y Return vs Nifty])</f>
        <v>-0.72133818014142004</v>
      </c>
      <c r="I400">
        <v>11.0949515582868</v>
      </c>
      <c r="J400">
        <f>(Table2[[#This Row],[1M Return vs Nifty]]-AVERAGE(Table2[1M Return vs Nifty]))/_xlfn.STDEV.P(Table2[1M Return vs Nifty])</f>
        <v>0.66701841782617144</v>
      </c>
      <c r="K400">
        <v>10.915937806257199</v>
      </c>
      <c r="L400">
        <f>(Table2[[#This Row],[6M Return vs Nifty]]-AVERAGE(Table2[6M Return vs Nifty]))/_xlfn.STDEV.P(Table2[6M Return vs Nifty])</f>
        <v>-0.12452543008645561</v>
      </c>
      <c r="M400">
        <v>-2.37025836559503</v>
      </c>
      <c r="N400">
        <f>(Table2[[#This Row],[1W Return vs Nifty]]-AVERAGE(Table2[1W Return vs Nifty]))/_xlfn.STDEV.P(Table2[1W Return vs Nifty])</f>
        <v>-0.73886629712282659</v>
      </c>
      <c r="O400">
        <v>552.96</v>
      </c>
      <c r="P400">
        <v>524.50105962877001</v>
      </c>
      <c r="Q400">
        <v>484.36739501697298</v>
      </c>
      <c r="R400">
        <v>64.450038624281504</v>
      </c>
      <c r="S400">
        <v>2.2135416666666741E-2</v>
      </c>
      <c r="T400">
        <v>7.7595535078681888E-2</v>
      </c>
      <c r="U400">
        <v>0.16688283690151051</v>
      </c>
      <c r="V400">
        <v>0.92666129767211103</v>
      </c>
      <c r="W400">
        <v>561.1</v>
      </c>
      <c r="X400">
        <v>579</v>
      </c>
      <c r="Y400">
        <v>561.1</v>
      </c>
      <c r="Z400">
        <v>586.5</v>
      </c>
      <c r="AA400">
        <v>486.55</v>
      </c>
      <c r="AB400">
        <v>589</v>
      </c>
      <c r="AC400">
        <v>7.3070753876314232E-3</v>
      </c>
      <c r="AD400">
        <v>2.4416135881103918E-2</v>
      </c>
      <c r="AE400">
        <v>7.3070753876314232E-3</v>
      </c>
      <c r="AF400">
        <v>3.7685774946921269E-2</v>
      </c>
      <c r="AG400">
        <v>0.16164834035556486</v>
      </c>
      <c r="AH400">
        <v>4.2108987968860534E-2</v>
      </c>
      <c r="AI400">
        <v>4.2108987968860498</v>
      </c>
      <c r="AJ400">
        <v>38.938053097345097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0.02</v>
      </c>
      <c r="AM400" t="s">
        <v>2950</v>
      </c>
      <c r="AN400">
        <v>8.41</v>
      </c>
      <c r="AO400" t="s">
        <v>2950</v>
      </c>
      <c r="AP400">
        <v>9.6176049645011003E-2</v>
      </c>
      <c r="AQ400">
        <f>(Table2[[#This Row],[Sharpe Ratio]]-AVERAGE(Table2[Sharpe Ratio]))/_xlfn.STDEV.P(Table2[Sharpe Ratio])</f>
        <v>0.45326108659584596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-0.46445040292868484</v>
      </c>
      <c r="AS400">
        <f>_xlfn.RANK.AVG(Table2[[#This Row],[1Y Return vs Nifty Z-Score]],Table2[1Y Return vs Nifty Z-Score])</f>
        <v>593</v>
      </c>
      <c r="AT400">
        <f>_xlfn.RANK.AVG(Table2[[#This Row],[6M Return vs Nifty Z-Score]],Table2[6M Return vs Nifty Z-Score])</f>
        <v>351</v>
      </c>
      <c r="AU400">
        <f>_xlfn.RANK.AVG(Table2[[#This Row],[Sharpe Ratio Z-Score]],Table2[Sharpe Ratio Z-Score])</f>
        <v>237</v>
      </c>
      <c r="AV400">
        <f>(Table2[[#This Row],[Rank 1Y]]+Table2[[#This Row],[Rank 6M]]+Table2[[#This Row],[Rank Sharpe]])/3</f>
        <v>393.66666666666669</v>
      </c>
    </row>
    <row r="401" spans="1:48" hidden="1" x14ac:dyDescent="0.3">
      <c r="A401" t="s">
        <v>583</v>
      </c>
      <c r="B401" t="s">
        <v>584</v>
      </c>
      <c r="C401" t="s">
        <v>2910</v>
      </c>
      <c r="D401" t="s">
        <v>376</v>
      </c>
      <c r="E401">
        <v>30589.637064089999</v>
      </c>
      <c r="F401">
        <v>502.05</v>
      </c>
      <c r="G401">
        <v>-4.93652657580901</v>
      </c>
      <c r="H401">
        <f>(Table2[[#This Row],[1Y Return vs Nifty]]-AVERAGE(Table2[1Y Return vs Nifty]))/_xlfn.STDEV.P(Table2[1Y Return vs Nifty])</f>
        <v>-0.60705348301532847</v>
      </c>
      <c r="I401">
        <v>-3.4572461995325598</v>
      </c>
      <c r="J401">
        <f>(Table2[[#This Row],[1M Return vs Nifty]]-AVERAGE(Table2[1M Return vs Nifty]))/_xlfn.STDEV.P(Table2[1M Return vs Nifty])</f>
        <v>-0.59447245342509436</v>
      </c>
      <c r="K401">
        <v>6.1208362991607403</v>
      </c>
      <c r="L401">
        <f>(Table2[[#This Row],[6M Return vs Nifty]]-AVERAGE(Table2[6M Return vs Nifty]))/_xlfn.STDEV.P(Table2[6M Return vs Nifty])</f>
        <v>-0.27108039680187779</v>
      </c>
      <c r="M401">
        <v>3.4122824744980398</v>
      </c>
      <c r="N401">
        <f>(Table2[[#This Row],[1W Return vs Nifty]]-AVERAGE(Table2[1W Return vs Nifty]))/_xlfn.STDEV.P(Table2[1W Return vs Nifty])</f>
        <v>0.35565042337348096</v>
      </c>
      <c r="O401">
        <v>482.21</v>
      </c>
      <c r="P401">
        <v>482.28035056250098</v>
      </c>
      <c r="Q401">
        <v>457.52647172100302</v>
      </c>
      <c r="R401">
        <v>45.6599883982772</v>
      </c>
      <c r="S401">
        <v>4.1143899960598196E-2</v>
      </c>
      <c r="T401">
        <v>4.0992027592335001E-2</v>
      </c>
      <c r="U401">
        <v>9.7313556768682918E-2</v>
      </c>
      <c r="V401">
        <v>1.0193669463863599</v>
      </c>
      <c r="W401">
        <v>490.45</v>
      </c>
      <c r="X401">
        <v>507</v>
      </c>
      <c r="Y401">
        <v>477</v>
      </c>
      <c r="Z401">
        <v>507</v>
      </c>
      <c r="AA401">
        <v>429</v>
      </c>
      <c r="AB401">
        <v>507</v>
      </c>
      <c r="AC401">
        <v>2.3651748394331706E-2</v>
      </c>
      <c r="AD401">
        <v>9.8595757394681627E-3</v>
      </c>
      <c r="AE401">
        <v>5.2515723270440295E-2</v>
      </c>
      <c r="AF401">
        <v>9.8595757394681627E-3</v>
      </c>
      <c r="AG401">
        <v>0.17027972027972038</v>
      </c>
      <c r="AH401">
        <v>9.8595757394681627E-3</v>
      </c>
      <c r="AI401">
        <v>11.1243900009959</v>
      </c>
      <c r="AJ401">
        <v>37.547945205479401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-0.08</v>
      </c>
      <c r="AM401" t="s">
        <v>2949</v>
      </c>
      <c r="AN401">
        <v>11.22</v>
      </c>
      <c r="AO401" t="s">
        <v>2950</v>
      </c>
      <c r="AP401">
        <v>9.1413118557646E-2</v>
      </c>
      <c r="AQ401">
        <f>(Table2[[#This Row],[Sharpe Ratio]]-AVERAGE(Table2[Sharpe Ratio]))/_xlfn.STDEV.P(Table2[Sharpe Ratio])</f>
        <v>0.39982135403603941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537</v>
      </c>
      <c r="AT401">
        <f>_xlfn.RANK.AVG(Table2[[#This Row],[6M Return vs Nifty Z-Score]],Table2[6M Return vs Nifty Z-Score])</f>
        <v>393</v>
      </c>
      <c r="AU401">
        <f>_xlfn.RANK.AVG(Table2[[#This Row],[Sharpe Ratio Z-Score]],Table2[Sharpe Ratio Z-Score])</f>
        <v>254</v>
      </c>
      <c r="AV401">
        <f>(Table2[[#This Row],[Rank 1Y]]+Table2[[#This Row],[Rank 6M]]+Table2[[#This Row],[Rank Sharpe]])/3</f>
        <v>394.66666666666669</v>
      </c>
    </row>
    <row r="402" spans="1:48" x14ac:dyDescent="0.3">
      <c r="A402" t="s">
        <v>524</v>
      </c>
      <c r="B402" t="s">
        <v>525</v>
      </c>
      <c r="C402" t="s">
        <v>2914</v>
      </c>
      <c r="D402" t="s">
        <v>238</v>
      </c>
      <c r="E402">
        <v>35240.44824125</v>
      </c>
      <c r="F402">
        <v>4250.3</v>
      </c>
      <c r="G402">
        <v>1.9622327202837</v>
      </c>
      <c r="H402">
        <f>(Table2[[#This Row],[1Y Return vs Nifty]]-AVERAGE(Table2[1Y Return vs Nifty]))/_xlfn.STDEV.P(Table2[1Y Return vs Nifty])</f>
        <v>-0.52458208785652238</v>
      </c>
      <c r="I402">
        <v>8.58900331084382</v>
      </c>
      <c r="J402">
        <f>(Table2[[#This Row],[1M Return vs Nifty]]-AVERAGE(Table2[1M Return vs Nifty]))/_xlfn.STDEV.P(Table2[1M Return vs Nifty])</f>
        <v>0.44978450645503182</v>
      </c>
      <c r="K402">
        <v>10.420623939423701</v>
      </c>
      <c r="L402">
        <f>(Table2[[#This Row],[6M Return vs Nifty]]-AVERAGE(Table2[6M Return vs Nifty]))/_xlfn.STDEV.P(Table2[6M Return vs Nifty])</f>
        <v>-0.13966394324619594</v>
      </c>
      <c r="M402">
        <v>10.668275561280399</v>
      </c>
      <c r="N402">
        <f>(Table2[[#This Row],[1W Return vs Nifty]]-AVERAGE(Table2[1W Return vs Nifty]))/_xlfn.STDEV.P(Table2[1W Return vs Nifty])</f>
        <v>1.7290615201399129</v>
      </c>
      <c r="O402">
        <v>3920.25</v>
      </c>
      <c r="P402">
        <v>3842.1397952962002</v>
      </c>
      <c r="Q402">
        <v>3671.7788589925499</v>
      </c>
      <c r="R402">
        <v>46.824176596803497</v>
      </c>
      <c r="S402">
        <v>8.4191059243670763E-2</v>
      </c>
      <c r="T402">
        <v>0.10623252313814735</v>
      </c>
      <c r="U402">
        <v>0.15755881909679692</v>
      </c>
      <c r="V402">
        <v>1.0549557267343701</v>
      </c>
      <c r="W402">
        <v>4155.05</v>
      </c>
      <c r="X402">
        <v>4292</v>
      </c>
      <c r="Y402">
        <v>3965.2</v>
      </c>
      <c r="Z402">
        <v>4339.7</v>
      </c>
      <c r="AA402">
        <v>3567.35</v>
      </c>
      <c r="AB402">
        <v>4339.7</v>
      </c>
      <c r="AC402">
        <v>2.2923911866283175E-2</v>
      </c>
      <c r="AD402">
        <v>9.8110721596122996E-3</v>
      </c>
      <c r="AE402">
        <v>7.190053465146784E-2</v>
      </c>
      <c r="AF402">
        <v>2.1033809378161461E-2</v>
      </c>
      <c r="AG402">
        <v>0.19144462976719412</v>
      </c>
      <c r="AH402">
        <v>2.1033809378161461E-2</v>
      </c>
      <c r="AI402">
        <v>8.9334870479730704</v>
      </c>
      <c r="AJ402">
        <v>37.073288720470799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-0.09</v>
      </c>
      <c r="AM402" t="s">
        <v>2949</v>
      </c>
      <c r="AN402">
        <v>15.23</v>
      </c>
      <c r="AO402" t="s">
        <v>2950</v>
      </c>
      <c r="AP402">
        <v>5.9342558277888001E-2</v>
      </c>
      <c r="AQ402">
        <f>(Table2[[#This Row],[Sharpe Ratio]]-AVERAGE(Table2[Sharpe Ratio]))/_xlfn.STDEV.P(Table2[Sharpe Ratio])</f>
        <v>3.9992052927765018E-2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1.5545920484199913</v>
      </c>
      <c r="AS402">
        <f>_xlfn.RANK.AVG(Table2[[#This Row],[1Y Return vs Nifty Z-Score]],Table2[1Y Return vs Nifty Z-Score])</f>
        <v>493</v>
      </c>
      <c r="AT402">
        <f>_xlfn.RANK.AVG(Table2[[#This Row],[6M Return vs Nifty Z-Score]],Table2[6M Return vs Nifty Z-Score])</f>
        <v>355</v>
      </c>
      <c r="AU402">
        <f>_xlfn.RANK.AVG(Table2[[#This Row],[Sharpe Ratio Z-Score]],Table2[Sharpe Ratio Z-Score])</f>
        <v>340</v>
      </c>
      <c r="AV402">
        <f>(Table2[[#This Row],[Rank 1Y]]+Table2[[#This Row],[Rank 6M]]+Table2[[#This Row],[Rank Sharpe]])/3</f>
        <v>396</v>
      </c>
    </row>
    <row r="403" spans="1:48" hidden="1" x14ac:dyDescent="0.3">
      <c r="A403" t="s">
        <v>1710</v>
      </c>
      <c r="B403" t="s">
        <v>1711</v>
      </c>
      <c r="C403" t="s">
        <v>2910</v>
      </c>
      <c r="D403" t="s">
        <v>238</v>
      </c>
      <c r="E403">
        <v>3963.7634062400002</v>
      </c>
      <c r="F403">
        <v>1262.0999999999999</v>
      </c>
      <c r="G403">
        <v>5.0366069376286502</v>
      </c>
      <c r="H403">
        <f>(Table2[[#This Row],[1Y Return vs Nifty]]-AVERAGE(Table2[1Y Return vs Nifty]))/_xlfn.STDEV.P(Table2[1Y Return vs Nifty])</f>
        <v>-0.48782940232822702</v>
      </c>
      <c r="I403">
        <v>-4.6014698362629396</v>
      </c>
      <c r="J403">
        <f>(Table2[[#This Row],[1M Return vs Nifty]]-AVERAGE(Table2[1M Return vs Nifty]))/_xlfn.STDEV.P(Table2[1M Return vs Nifty])</f>
        <v>-0.69366212198424382</v>
      </c>
      <c r="K403">
        <v>-14.238331047446399</v>
      </c>
      <c r="L403">
        <f>(Table2[[#This Row],[6M Return vs Nifty]]-AVERAGE(Table2[6M Return vs Nifty]))/_xlfn.STDEV.P(Table2[6M Return vs Nifty])</f>
        <v>-0.89332730615717915</v>
      </c>
      <c r="M403">
        <v>-1.1323367513382301</v>
      </c>
      <c r="N403">
        <f>(Table2[[#This Row],[1W Return vs Nifty]]-AVERAGE(Table2[1W Return vs Nifty]))/_xlfn.STDEV.P(Table2[1W Return vs Nifty])</f>
        <v>-0.50455305266227557</v>
      </c>
      <c r="O403">
        <v>1247.6099999999999</v>
      </c>
      <c r="P403">
        <v>1250.51491031818</v>
      </c>
      <c r="Q403">
        <v>1177.0608430324401</v>
      </c>
      <c r="R403">
        <v>39.362252552372702</v>
      </c>
      <c r="S403">
        <v>1.1614206362565271E-2</v>
      </c>
      <c r="T403">
        <v>9.264255536842958E-3</v>
      </c>
      <c r="U403">
        <v>7.2247035886840782E-2</v>
      </c>
      <c r="V403">
        <v>0.86210242048409602</v>
      </c>
      <c r="W403">
        <v>1253.8</v>
      </c>
      <c r="X403">
        <v>1267.8</v>
      </c>
      <c r="Y403">
        <v>1235</v>
      </c>
      <c r="Z403">
        <v>1278</v>
      </c>
      <c r="AA403">
        <v>1129</v>
      </c>
      <c r="AB403">
        <v>1282</v>
      </c>
      <c r="AC403">
        <v>6.6198755782420626E-3</v>
      </c>
      <c r="AD403">
        <v>4.5162823864988155E-3</v>
      </c>
      <c r="AE403">
        <v>2.194331983805653E-2</v>
      </c>
      <c r="AF403">
        <v>1.2598050867601795E-2</v>
      </c>
      <c r="AG403">
        <v>0.11789193976970758</v>
      </c>
      <c r="AH403">
        <v>1.57673718405833E-2</v>
      </c>
      <c r="AI403">
        <v>12.907059662467301</v>
      </c>
      <c r="AJ403">
        <v>35.179135650404298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-0.14000000000000001</v>
      </c>
      <c r="AM403" t="s">
        <v>2949</v>
      </c>
      <c r="AN403">
        <v>8.75</v>
      </c>
      <c r="AO403" t="s">
        <v>2950</v>
      </c>
      <c r="AP403">
        <v>0.15170555826172399</v>
      </c>
      <c r="AQ403">
        <f>(Table2[[#This Row],[Sharpe Ratio]]-AVERAGE(Table2[Sharpe Ratio]))/_xlfn.STDEV.P(Table2[Sharpe Ratio])</f>
        <v>1.0762980432981351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474</v>
      </c>
      <c r="AT403">
        <f>_xlfn.RANK.AVG(Table2[[#This Row],[6M Return vs Nifty Z-Score]],Table2[6M Return vs Nifty Z-Score])</f>
        <v>602</v>
      </c>
      <c r="AU403">
        <f>_xlfn.RANK.AVG(Table2[[#This Row],[Sharpe Ratio Z-Score]],Table2[Sharpe Ratio Z-Score])</f>
        <v>114</v>
      </c>
      <c r="AV403">
        <f>(Table2[[#This Row],[Rank 1Y]]+Table2[[#This Row],[Rank 6M]]+Table2[[#This Row],[Rank Sharpe]])/3</f>
        <v>396.66666666666669</v>
      </c>
    </row>
    <row r="404" spans="1:48" hidden="1" x14ac:dyDescent="0.3">
      <c r="A404" t="s">
        <v>1082</v>
      </c>
      <c r="B404" t="s">
        <v>1083</v>
      </c>
      <c r="C404" t="s">
        <v>2914</v>
      </c>
      <c r="D404" t="s">
        <v>383</v>
      </c>
      <c r="E404">
        <v>10222.802935080001</v>
      </c>
      <c r="F404">
        <v>685.75</v>
      </c>
      <c r="G404">
        <v>16.558995136558099</v>
      </c>
      <c r="H404">
        <f>(Table2[[#This Row],[1Y Return vs Nifty]]-AVERAGE(Table2[1Y Return vs Nifty]))/_xlfn.STDEV.P(Table2[1Y Return vs Nifty])</f>
        <v>-0.35008471672000729</v>
      </c>
      <c r="I404">
        <v>-21.609110057212501</v>
      </c>
      <c r="J404">
        <f>(Table2[[#This Row],[1M Return vs Nifty]]-AVERAGE(Table2[1M Return vs Nifty]))/_xlfn.STDEV.P(Table2[1M Return vs Nifty])</f>
        <v>-2.1680086940492975</v>
      </c>
      <c r="K404">
        <v>-36.687583989349697</v>
      </c>
      <c r="L404">
        <f>(Table2[[#This Row],[6M Return vs Nifty]]-AVERAGE(Table2[6M Return vs Nifty]))/_xlfn.STDEV.P(Table2[6M Return vs Nifty])</f>
        <v>-1.5794544950848084</v>
      </c>
      <c r="M404">
        <v>-2.10491345228992</v>
      </c>
      <c r="N404">
        <f>(Table2[[#This Row],[1W Return vs Nifty]]-AVERAGE(Table2[1W Return vs Nifty]))/_xlfn.STDEV.P(Table2[1W Return vs Nifty])</f>
        <v>-0.68864193168515653</v>
      </c>
      <c r="O404">
        <v>698.92</v>
      </c>
      <c r="P404">
        <v>761.00391713780596</v>
      </c>
      <c r="Q404">
        <v>777.58863262584202</v>
      </c>
      <c r="R404">
        <v>33.512310176933703</v>
      </c>
      <c r="S404">
        <v>-1.8843358324271642E-2</v>
      </c>
      <c r="T404">
        <v>-9.8887686965977384E-2</v>
      </c>
      <c r="U404">
        <v>-0.11810696398134291</v>
      </c>
      <c r="V404">
        <v>1.2938244015384599</v>
      </c>
      <c r="W404">
        <v>675.3</v>
      </c>
      <c r="X404">
        <v>691.25</v>
      </c>
      <c r="Y404">
        <v>671.5</v>
      </c>
      <c r="Z404">
        <v>696.7</v>
      </c>
      <c r="AA404">
        <v>601.75</v>
      </c>
      <c r="AB404">
        <v>708</v>
      </c>
      <c r="AC404">
        <v>1.5474603879757298E-2</v>
      </c>
      <c r="AD404">
        <v>8.0204156033540919E-3</v>
      </c>
      <c r="AE404">
        <v>2.1221146686522641E-2</v>
      </c>
      <c r="AF404">
        <v>1.5967918337586706E-2</v>
      </c>
      <c r="AG404">
        <v>0.13959285417532197</v>
      </c>
      <c r="AH404">
        <v>3.2446226759022867E-2</v>
      </c>
      <c r="AI404">
        <v>59.970834852351402</v>
      </c>
      <c r="AJ404">
        <v>54.309180918091798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-0.34</v>
      </c>
      <c r="AM404" t="s">
        <v>2949</v>
      </c>
      <c r="AN404">
        <v>10.68</v>
      </c>
      <c r="AO404" t="s">
        <v>2950</v>
      </c>
      <c r="AP404">
        <v>0.18019647472373601</v>
      </c>
      <c r="AQ404">
        <f>(Table2[[#This Row],[Sharpe Ratio]]-AVERAGE(Table2[Sharpe Ratio]))/_xlfn.STDEV.P(Table2[Sharpe Ratio])</f>
        <v>1.3959640070053763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412</v>
      </c>
      <c r="AT404">
        <f>_xlfn.RANK.AVG(Table2[[#This Row],[6M Return vs Nifty Z-Score]],Table2[6M Return vs Nifty Z-Score])</f>
        <v>719</v>
      </c>
      <c r="AU404">
        <f>_xlfn.RANK.AVG(Table2[[#This Row],[Sharpe Ratio Z-Score]],Table2[Sharpe Ratio Z-Score])</f>
        <v>64</v>
      </c>
      <c r="AV404">
        <f>(Table2[[#This Row],[Rank 1Y]]+Table2[[#This Row],[Rank 6M]]+Table2[[#This Row],[Rank Sharpe]])/3</f>
        <v>398.33333333333331</v>
      </c>
    </row>
    <row r="405" spans="1:48" x14ac:dyDescent="0.3">
      <c r="A405" t="s">
        <v>28</v>
      </c>
      <c r="B405" t="s">
        <v>29</v>
      </c>
      <c r="C405" t="s">
        <v>2906</v>
      </c>
      <c r="D405" t="s">
        <v>24</v>
      </c>
      <c r="E405">
        <v>795799.948345365</v>
      </c>
      <c r="F405">
        <v>1158.6500000000001</v>
      </c>
      <c r="G405">
        <v>0.67111634847697799</v>
      </c>
      <c r="H405">
        <f>(Table2[[#This Row],[1Y Return vs Nifty]]-AVERAGE(Table2[1Y Return vs Nifty]))/_xlfn.STDEV.P(Table2[1Y Return vs Nifty])</f>
        <v>-0.54001677167794282</v>
      </c>
      <c r="I405">
        <v>-2.0560879917826398</v>
      </c>
      <c r="J405">
        <f>(Table2[[#This Row],[1M Return vs Nifty]]-AVERAGE(Table2[1M Return vs Nifty]))/_xlfn.STDEV.P(Table2[1M Return vs Nifty])</f>
        <v>-0.47300981818118087</v>
      </c>
      <c r="K405">
        <v>4.7902915097148497</v>
      </c>
      <c r="L405">
        <f>(Table2[[#This Row],[6M Return vs Nifty]]-AVERAGE(Table2[6M Return vs Nifty]))/_xlfn.STDEV.P(Table2[6M Return vs Nifty])</f>
        <v>-0.31174646967688069</v>
      </c>
      <c r="M405">
        <v>4.3756867934594297</v>
      </c>
      <c r="N405">
        <f>(Table2[[#This Row],[1W Return vs Nifty]]-AVERAGE(Table2[1W Return vs Nifty]))/_xlfn.STDEV.P(Table2[1W Return vs Nifty])</f>
        <v>0.53800315807282251</v>
      </c>
      <c r="O405">
        <v>1126.54</v>
      </c>
      <c r="P405">
        <v>1113.9738767553499</v>
      </c>
      <c r="Q405">
        <v>1043.21674482145</v>
      </c>
      <c r="R405">
        <v>56.125473176236603</v>
      </c>
      <c r="S405">
        <v>2.8503204502281498E-2</v>
      </c>
      <c r="T405">
        <v>4.0105180360941128E-2</v>
      </c>
      <c r="U405">
        <v>0.1106512675832354</v>
      </c>
      <c r="V405">
        <v>1.28386986155545</v>
      </c>
      <c r="W405">
        <v>1150.6500000000001</v>
      </c>
      <c r="X405">
        <v>1169.9000000000001</v>
      </c>
      <c r="Y405">
        <v>1101.2</v>
      </c>
      <c r="Z405">
        <v>1169.9000000000001</v>
      </c>
      <c r="AA405">
        <v>1051.05</v>
      </c>
      <c r="AB405">
        <v>1173</v>
      </c>
      <c r="AC405">
        <v>6.9525920132098573E-3</v>
      </c>
      <c r="AD405">
        <v>9.7095757994216658E-3</v>
      </c>
      <c r="AE405">
        <v>5.2170359607700778E-2</v>
      </c>
      <c r="AF405">
        <v>9.7095757994216658E-3</v>
      </c>
      <c r="AG405">
        <v>0.10237381665953116</v>
      </c>
      <c r="AH405">
        <v>1.2385103353039995E-2</v>
      </c>
      <c r="AI405">
        <v>1.2385103353039899</v>
      </c>
      <c r="AJ405">
        <v>28.882091212458299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-0.03</v>
      </c>
      <c r="AM405" t="s">
        <v>2949</v>
      </c>
      <c r="AN405">
        <v>8.14</v>
      </c>
      <c r="AO405" t="s">
        <v>2950</v>
      </c>
      <c r="AP405">
        <v>7.3617524222927E-2</v>
      </c>
      <c r="AQ405">
        <f>(Table2[[#This Row],[Sharpe Ratio]]-AVERAGE(Table2[Sharpe Ratio]))/_xlfn.STDEV.P(Table2[Sharpe Ratio])</f>
        <v>0.20015610913821549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-0.58661379232496647</v>
      </c>
      <c r="AS405">
        <f>_xlfn.RANK.AVG(Table2[[#This Row],[1Y Return vs Nifty Z-Score]],Table2[1Y Return vs Nifty Z-Score])</f>
        <v>500</v>
      </c>
      <c r="AT405">
        <f>_xlfn.RANK.AVG(Table2[[#This Row],[6M Return vs Nifty Z-Score]],Table2[6M Return vs Nifty Z-Score])</f>
        <v>400</v>
      </c>
      <c r="AU405">
        <f>_xlfn.RANK.AVG(Table2[[#This Row],[Sharpe Ratio Z-Score]],Table2[Sharpe Ratio Z-Score])</f>
        <v>296</v>
      </c>
      <c r="AV405">
        <f>(Table2[[#This Row],[Rank 1Y]]+Table2[[#This Row],[Rank 6M]]+Table2[[#This Row],[Rank Sharpe]])/3</f>
        <v>398.66666666666669</v>
      </c>
    </row>
    <row r="406" spans="1:48" x14ac:dyDescent="0.3">
      <c r="A406" t="s">
        <v>972</v>
      </c>
      <c r="B406" t="s">
        <v>973</v>
      </c>
      <c r="C406" t="s">
        <v>621</v>
      </c>
      <c r="D406" t="s">
        <v>621</v>
      </c>
      <c r="E406">
        <v>12761.283923999999</v>
      </c>
      <c r="F406">
        <v>478.1</v>
      </c>
      <c r="G406">
        <v>3.5651469187957598</v>
      </c>
      <c r="H406">
        <f>(Table2[[#This Row],[1Y Return vs Nifty]]-AVERAGE(Table2[1Y Return vs Nifty]))/_xlfn.STDEV.P(Table2[1Y Return vs Nifty])</f>
        <v>-0.50542000890907735</v>
      </c>
      <c r="I406">
        <v>-0.11938074203443901</v>
      </c>
      <c r="J406">
        <f>(Table2[[#This Row],[1M Return vs Nifty]]-AVERAGE(Table2[1M Return vs Nifty]))/_xlfn.STDEV.P(Table2[1M Return vs Nifty])</f>
        <v>-0.30512187736957913</v>
      </c>
      <c r="K406">
        <v>11.897003534184201</v>
      </c>
      <c r="L406">
        <f>(Table2[[#This Row],[6M Return vs Nifty]]-AVERAGE(Table2[6M Return vs Nifty]))/_xlfn.STDEV.P(Table2[6M Return vs Nifty])</f>
        <v>-9.4540651893710914E-2</v>
      </c>
      <c r="M406">
        <v>-0.119901249707769</v>
      </c>
      <c r="N406">
        <f>(Table2[[#This Row],[1W Return vs Nifty]]-AVERAGE(Table2[1W Return vs Nifty]))/_xlfn.STDEV.P(Table2[1W Return vs Nifty])</f>
        <v>-0.31291971783557826</v>
      </c>
      <c r="O406">
        <v>468.35</v>
      </c>
      <c r="P406">
        <v>455.76660559714099</v>
      </c>
      <c r="Q406">
        <v>419.07153822655403</v>
      </c>
      <c r="R406">
        <v>43.117986683812099</v>
      </c>
      <c r="S406">
        <v>2.081776449236683E-2</v>
      </c>
      <c r="T406">
        <v>4.9001822706159048E-2</v>
      </c>
      <c r="U406">
        <v>0.14085533468401445</v>
      </c>
      <c r="V406">
        <v>1.4360987234448901</v>
      </c>
      <c r="W406">
        <v>472.55</v>
      </c>
      <c r="X406">
        <v>488.15</v>
      </c>
      <c r="Y406">
        <v>464.05</v>
      </c>
      <c r="Z406">
        <v>496.1</v>
      </c>
      <c r="AA406">
        <v>429.75</v>
      </c>
      <c r="AB406">
        <v>504.7</v>
      </c>
      <c r="AC406">
        <v>1.1744788911226323E-2</v>
      </c>
      <c r="AD406">
        <v>2.102070696507008E-2</v>
      </c>
      <c r="AE406">
        <v>3.0276909815752706E-2</v>
      </c>
      <c r="AF406">
        <v>3.7649027400125545E-2</v>
      </c>
      <c r="AG406">
        <v>0.11250727166957541</v>
      </c>
      <c r="AH406">
        <v>5.5636896046852069E-2</v>
      </c>
      <c r="AI406">
        <v>5.5636896046851998</v>
      </c>
      <c r="AJ406">
        <v>42.972488038277497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-0.01</v>
      </c>
      <c r="AM406" t="s">
        <v>2949</v>
      </c>
      <c r="AN406">
        <v>6.43</v>
      </c>
      <c r="AO406" t="s">
        <v>2950</v>
      </c>
      <c r="AP406">
        <v>4.7115879195907998E-2</v>
      </c>
      <c r="AQ406">
        <f>(Table2[[#This Row],[Sharpe Ratio]]-AVERAGE(Table2[Sharpe Ratio]))/_xlfn.STDEV.P(Table2[Sharpe Ratio])</f>
        <v>-9.7190377019393398E-2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-1.3151926330273389</v>
      </c>
      <c r="AS406">
        <f>_xlfn.RANK.AVG(Table2[[#This Row],[1Y Return vs Nifty Z-Score]],Table2[1Y Return vs Nifty Z-Score])</f>
        <v>480</v>
      </c>
      <c r="AT406">
        <f>_xlfn.RANK.AVG(Table2[[#This Row],[6M Return vs Nifty Z-Score]],Table2[6M Return vs Nifty Z-Score])</f>
        <v>340</v>
      </c>
      <c r="AU406">
        <f>_xlfn.RANK.AVG(Table2[[#This Row],[Sharpe Ratio Z-Score]],Table2[Sharpe Ratio Z-Score])</f>
        <v>376</v>
      </c>
      <c r="AV406">
        <f>(Table2[[#This Row],[Rank 1Y]]+Table2[[#This Row],[Rank 6M]]+Table2[[#This Row],[Rank Sharpe]])/3</f>
        <v>398.66666666666669</v>
      </c>
    </row>
    <row r="407" spans="1:48" x14ac:dyDescent="0.3">
      <c r="A407" t="s">
        <v>1279</v>
      </c>
      <c r="B407" t="s">
        <v>1280</v>
      </c>
      <c r="C407" t="s">
        <v>2909</v>
      </c>
      <c r="D407" t="s">
        <v>46</v>
      </c>
      <c r="E407">
        <v>7658.0181579999999</v>
      </c>
      <c r="F407">
        <v>351.6</v>
      </c>
      <c r="G407">
        <v>20.600263133616</v>
      </c>
      <c r="H407">
        <f>(Table2[[#This Row],[1Y Return vs Nifty]]-AVERAGE(Table2[1Y Return vs Nifty]))/_xlfn.STDEV.P(Table2[1Y Return vs Nifty])</f>
        <v>-0.30177327467320836</v>
      </c>
      <c r="I407">
        <v>35.452112320702199</v>
      </c>
      <c r="J407">
        <f>(Table2[[#This Row],[1M Return vs Nifty]]-AVERAGE(Table2[1M Return vs Nifty]))/_xlfn.STDEV.P(Table2[1M Return vs Nifty])</f>
        <v>2.7784751519044524</v>
      </c>
      <c r="K407">
        <v>24.741696208394099</v>
      </c>
      <c r="L407">
        <f>(Table2[[#This Row],[6M Return vs Nifty]]-AVERAGE(Table2[6M Return vs Nifty]))/_xlfn.STDEV.P(Table2[6M Return vs Nifty])</f>
        <v>0.29803779603961061</v>
      </c>
      <c r="M407">
        <v>-6.8101637903676897</v>
      </c>
      <c r="N407">
        <f>(Table2[[#This Row],[1W Return vs Nifty]]-AVERAGE(Table2[1W Return vs Nifty]))/_xlfn.STDEV.P(Table2[1W Return vs Nifty])</f>
        <v>-1.5792495921516121</v>
      </c>
      <c r="O407">
        <v>341.4</v>
      </c>
      <c r="P407">
        <v>307.30909609443</v>
      </c>
      <c r="Q407">
        <v>276.56858681826702</v>
      </c>
      <c r="R407">
        <v>70.083765390410406</v>
      </c>
      <c r="S407">
        <v>2.9876977152899942E-2</v>
      </c>
      <c r="T407">
        <v>0.14412493632131307</v>
      </c>
      <c r="U407">
        <v>0.27129405419797759</v>
      </c>
      <c r="V407">
        <v>1.4396290633087701</v>
      </c>
      <c r="W407">
        <v>348.2</v>
      </c>
      <c r="X407">
        <v>364.55</v>
      </c>
      <c r="Y407">
        <v>348.2</v>
      </c>
      <c r="Z407">
        <v>394.7</v>
      </c>
      <c r="AA407">
        <v>283</v>
      </c>
      <c r="AB407">
        <v>407</v>
      </c>
      <c r="AC407">
        <v>9.7645031591040432E-3</v>
      </c>
      <c r="AD407">
        <v>3.6831626848691679E-2</v>
      </c>
      <c r="AE407">
        <v>9.7645031591040432E-3</v>
      </c>
      <c r="AF407">
        <v>0.12258248009101247</v>
      </c>
      <c r="AG407">
        <v>0.24240282685512371</v>
      </c>
      <c r="AH407">
        <v>0.157565415244596</v>
      </c>
      <c r="AI407">
        <v>15.7565415244596</v>
      </c>
      <c r="AJ407">
        <v>49.6170212765957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0.31</v>
      </c>
      <c r="AM407" t="s">
        <v>2950</v>
      </c>
      <c r="AN407">
        <v>18.34</v>
      </c>
      <c r="AO407" t="s">
        <v>2950</v>
      </c>
      <c r="AP407">
        <v>-9.7896634982059996E-3</v>
      </c>
      <c r="AQ407">
        <f>(Table2[[#This Row],[Sharpe Ratio]]-AVERAGE(Table2[Sharpe Ratio]))/_xlfn.STDEV.P(Table2[Sharpe Ratio])</f>
        <v>-0.73566633372833001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0.45982374739091236</v>
      </c>
      <c r="AS407">
        <f>_xlfn.RANK.AVG(Table2[[#This Row],[1Y Return vs Nifty Z-Score]],Table2[1Y Return vs Nifty Z-Score])</f>
        <v>392</v>
      </c>
      <c r="AT407">
        <f>_xlfn.RANK.AVG(Table2[[#This Row],[6M Return vs Nifty Z-Score]],Table2[6M Return vs Nifty Z-Score])</f>
        <v>233</v>
      </c>
      <c r="AU407">
        <f>_xlfn.RANK.AVG(Table2[[#This Row],[Sharpe Ratio Z-Score]],Table2[Sharpe Ratio Z-Score])</f>
        <v>571</v>
      </c>
      <c r="AV407">
        <f>(Table2[[#This Row],[Rank 1Y]]+Table2[[#This Row],[Rank 6M]]+Table2[[#This Row],[Rank Sharpe]])/3</f>
        <v>398.66666666666669</v>
      </c>
    </row>
    <row r="408" spans="1:48" x14ac:dyDescent="0.3">
      <c r="A408" t="s">
        <v>925</v>
      </c>
      <c r="B408" t="s">
        <v>926</v>
      </c>
      <c r="C408" t="s">
        <v>2906</v>
      </c>
      <c r="D408" t="s">
        <v>927</v>
      </c>
      <c r="E408">
        <v>14027.562629374999</v>
      </c>
      <c r="F408">
        <v>181.76</v>
      </c>
      <c r="G408">
        <v>16.983796580969202</v>
      </c>
      <c r="H408">
        <f>(Table2[[#This Row],[1Y Return vs Nifty]]-AVERAGE(Table2[1Y Return vs Nifty]))/_xlfn.STDEV.P(Table2[1Y Return vs Nifty])</f>
        <v>-0.34500641694429229</v>
      </c>
      <c r="I408">
        <v>8.2413186215594898</v>
      </c>
      <c r="J408">
        <f>(Table2[[#This Row],[1M Return vs Nifty]]-AVERAGE(Table2[1M Return vs Nifty]))/_xlfn.STDEV.P(Table2[1M Return vs Nifty])</f>
        <v>0.41964465617912822</v>
      </c>
      <c r="K408">
        <v>12.9950667731986</v>
      </c>
      <c r="L408">
        <f>(Table2[[#This Row],[6M Return vs Nifty]]-AVERAGE(Table2[6M Return vs Nifty]))/_xlfn.STDEV.P(Table2[6M Return vs Nifty])</f>
        <v>-6.0980023154773418E-2</v>
      </c>
      <c r="M408">
        <v>0.83069317773208795</v>
      </c>
      <c r="N408">
        <f>(Table2[[#This Row],[1W Return vs Nifty]]-AVERAGE(Table2[1W Return vs Nifty]))/_xlfn.STDEV.P(Table2[1W Return vs Nifty])</f>
        <v>-0.13299163362220479</v>
      </c>
      <c r="O408">
        <v>169.11</v>
      </c>
      <c r="P408">
        <v>159.65179273525601</v>
      </c>
      <c r="Q408">
        <v>148.99762898840899</v>
      </c>
      <c r="R408">
        <v>63.235761867968897</v>
      </c>
      <c r="S408">
        <v>7.4803382413813457E-2</v>
      </c>
      <c r="T408">
        <v>0.13847766370782377</v>
      </c>
      <c r="U408">
        <v>0.2198851836369804</v>
      </c>
      <c r="V408">
        <v>1.7869374931849</v>
      </c>
      <c r="W408">
        <v>178.7</v>
      </c>
      <c r="X408">
        <v>184.3</v>
      </c>
      <c r="Y408">
        <v>178.7</v>
      </c>
      <c r="Z408">
        <v>187.4</v>
      </c>
      <c r="AA408">
        <v>134.15</v>
      </c>
      <c r="AB408">
        <v>187.4</v>
      </c>
      <c r="AC408">
        <v>1.7123670956911141E-2</v>
      </c>
      <c r="AD408">
        <v>1.3974471830985991E-2</v>
      </c>
      <c r="AE408">
        <v>1.7123670956911141E-2</v>
      </c>
      <c r="AF408">
        <v>3.1029929577464976E-2</v>
      </c>
      <c r="AG408">
        <v>0.35490122996645534</v>
      </c>
      <c r="AH408">
        <v>3.1029929577464976E-2</v>
      </c>
      <c r="AI408">
        <v>3.1029929577464901</v>
      </c>
      <c r="AJ408">
        <v>52.739495798319297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0.26</v>
      </c>
      <c r="AM408" t="s">
        <v>2950</v>
      </c>
      <c r="AN408">
        <v>25.22</v>
      </c>
      <c r="AO408" t="s">
        <v>2950</v>
      </c>
      <c r="AP408">
        <v>1.2613616265749E-2</v>
      </c>
      <c r="AQ408">
        <f>(Table2[[#This Row],[Sharpe Ratio]]-AVERAGE(Table2[Sharpe Ratio]))/_xlfn.STDEV.P(Table2[Sharpe Ratio])</f>
        <v>-0.48430320100859492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-0.60363661855073714</v>
      </c>
      <c r="AS408">
        <f>_xlfn.RANK.AVG(Table2[[#This Row],[1Y Return vs Nifty Z-Score]],Table2[1Y Return vs Nifty Z-Score])</f>
        <v>408</v>
      </c>
      <c r="AT408">
        <f>_xlfn.RANK.AVG(Table2[[#This Row],[6M Return vs Nifty Z-Score]],Table2[6M Return vs Nifty Z-Score])</f>
        <v>329</v>
      </c>
      <c r="AU408">
        <f>_xlfn.RANK.AVG(Table2[[#This Row],[Sharpe Ratio Z-Score]],Table2[Sharpe Ratio Z-Score])</f>
        <v>468</v>
      </c>
      <c r="AV408">
        <f>(Table2[[#This Row],[Rank 1Y]]+Table2[[#This Row],[Rank 6M]]+Table2[[#This Row],[Rank Sharpe]])/3</f>
        <v>401.66666666666669</v>
      </c>
    </row>
    <row r="409" spans="1:48" hidden="1" x14ac:dyDescent="0.3">
      <c r="A409" t="s">
        <v>1486</v>
      </c>
      <c r="B409" t="s">
        <v>1487</v>
      </c>
      <c r="C409" t="s">
        <v>621</v>
      </c>
      <c r="D409" t="s">
        <v>621</v>
      </c>
      <c r="E409">
        <v>5767.9927929550004</v>
      </c>
      <c r="F409">
        <v>539.29999999999995</v>
      </c>
      <c r="G409">
        <v>28.952109721592699</v>
      </c>
      <c r="H409">
        <f>(Table2[[#This Row],[1Y Return vs Nifty]]-AVERAGE(Table2[1Y Return vs Nifty]))/_xlfn.STDEV.P(Table2[1Y Return vs Nifty])</f>
        <v>-0.20193091016965703</v>
      </c>
      <c r="I409">
        <v>23.708740285171199</v>
      </c>
      <c r="J409">
        <f>(Table2[[#This Row],[1M Return vs Nifty]]-AVERAGE(Table2[1M Return vs Nifty]))/_xlfn.STDEV.P(Table2[1M Return vs Nifty])</f>
        <v>1.7604738254333607</v>
      </c>
      <c r="K409">
        <v>-14.9550446834049</v>
      </c>
      <c r="L409">
        <f>(Table2[[#This Row],[6M Return vs Nifty]]-AVERAGE(Table2[6M Return vs Nifty]))/_xlfn.STDEV.P(Table2[6M Return vs Nifty])</f>
        <v>-0.91523256570318412</v>
      </c>
      <c r="M409">
        <v>5.3116687561203797</v>
      </c>
      <c r="N409">
        <f>(Table2[[#This Row],[1W Return vs Nifty]]-AVERAGE(Table2[1W Return vs Nifty]))/_xlfn.STDEV.P(Table2[1W Return vs Nifty])</f>
        <v>0.7151654015475909</v>
      </c>
      <c r="O409">
        <v>484.94</v>
      </c>
      <c r="P409">
        <v>472.12740636358598</v>
      </c>
      <c r="Q409">
        <v>477.71021570849399</v>
      </c>
      <c r="R409">
        <v>46.069927146187098</v>
      </c>
      <c r="S409">
        <v>0.11209634181548234</v>
      </c>
      <c r="T409">
        <v>0.14227641253404433</v>
      </c>
      <c r="U409">
        <v>0.12892708229017447</v>
      </c>
      <c r="V409">
        <v>2.2216368883469699</v>
      </c>
      <c r="W409">
        <v>536.6</v>
      </c>
      <c r="X409">
        <v>566</v>
      </c>
      <c r="Y409">
        <v>519</v>
      </c>
      <c r="Z409">
        <v>566</v>
      </c>
      <c r="AA409">
        <v>394.7</v>
      </c>
      <c r="AB409">
        <v>566</v>
      </c>
      <c r="AC409">
        <v>5.0316809541557372E-3</v>
      </c>
      <c r="AD409">
        <v>4.9508622288151338E-2</v>
      </c>
      <c r="AE409">
        <v>3.9113680154142516E-2</v>
      </c>
      <c r="AF409">
        <v>4.9508622288151338E-2</v>
      </c>
      <c r="AG409">
        <v>0.36635419305801875</v>
      </c>
      <c r="AH409">
        <v>4.9508622288151338E-2</v>
      </c>
      <c r="AI409">
        <v>23.493417392916701</v>
      </c>
      <c r="AJ409">
        <v>70.691565121063405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0.02</v>
      </c>
      <c r="AM409" t="s">
        <v>2950</v>
      </c>
      <c r="AN409">
        <v>33.85</v>
      </c>
      <c r="AO409" t="s">
        <v>2950</v>
      </c>
      <c r="AP409">
        <v>9.3316415024072993E-2</v>
      </c>
      <c r="AQ409">
        <f>(Table2[[#This Row],[Sharpe Ratio]]-AVERAGE(Table2[Sharpe Ratio]))/_xlfn.STDEV.P(Table2[Sharpe Ratio])</f>
        <v>0.42117619883270291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349</v>
      </c>
      <c r="AT409">
        <f>_xlfn.RANK.AVG(Table2[[#This Row],[6M Return vs Nifty Z-Score]],Table2[6M Return vs Nifty Z-Score])</f>
        <v>614</v>
      </c>
      <c r="AU409">
        <f>_xlfn.RANK.AVG(Table2[[#This Row],[Sharpe Ratio Z-Score]],Table2[Sharpe Ratio Z-Score])</f>
        <v>247</v>
      </c>
      <c r="AV409">
        <f>(Table2[[#This Row],[Rank 1Y]]+Table2[[#This Row],[Rank 6M]]+Table2[[#This Row],[Rank Sharpe]])/3</f>
        <v>403.33333333333331</v>
      </c>
    </row>
    <row r="410" spans="1:48" x14ac:dyDescent="0.3">
      <c r="A410" t="s">
        <v>639</v>
      </c>
      <c r="B410" t="s">
        <v>640</v>
      </c>
      <c r="C410" t="s">
        <v>2917</v>
      </c>
      <c r="D410" t="s">
        <v>400</v>
      </c>
      <c r="E410">
        <v>25258.467030075</v>
      </c>
      <c r="F410">
        <v>426.5</v>
      </c>
      <c r="G410">
        <v>20.587226033573302</v>
      </c>
      <c r="H410">
        <f>(Table2[[#This Row],[1Y Return vs Nifty]]-AVERAGE(Table2[1Y Return vs Nifty]))/_xlfn.STDEV.P(Table2[1Y Return vs Nifty])</f>
        <v>-0.30192912702044933</v>
      </c>
      <c r="I410">
        <v>2.6705050146532701</v>
      </c>
      <c r="J410">
        <f>(Table2[[#This Row],[1M Return vs Nifty]]-AVERAGE(Table2[1M Return vs Nifty]))/_xlfn.STDEV.P(Table2[1M Return vs Nifty])</f>
        <v>-6.3274187249756433E-2</v>
      </c>
      <c r="K410">
        <v>31.599530856588501</v>
      </c>
      <c r="L410">
        <f>(Table2[[#This Row],[6M Return vs Nifty]]-AVERAGE(Table2[6M Return vs Nifty]))/_xlfn.STDEV.P(Table2[6M Return vs Nifty])</f>
        <v>0.50763705626769684</v>
      </c>
      <c r="M410">
        <v>1.12395382163782</v>
      </c>
      <c r="N410">
        <f>(Table2[[#This Row],[1W Return vs Nifty]]-AVERAGE(Table2[1W Return vs Nifty]))/_xlfn.STDEV.P(Table2[1W Return vs Nifty])</f>
        <v>-7.7483391295087717E-2</v>
      </c>
      <c r="O410">
        <v>405.72</v>
      </c>
      <c r="P410">
        <v>370.52973808944199</v>
      </c>
      <c r="Q410">
        <v>323.39542887313797</v>
      </c>
      <c r="R410">
        <v>77.116161910442202</v>
      </c>
      <c r="S410">
        <v>5.1217588484669063E-2</v>
      </c>
      <c r="T410">
        <v>0.15105470939837873</v>
      </c>
      <c r="U410">
        <v>0.31881888833780647</v>
      </c>
      <c r="V410">
        <v>0.67046587598246199</v>
      </c>
      <c r="W410">
        <v>422.8</v>
      </c>
      <c r="X410">
        <v>436.5</v>
      </c>
      <c r="Y410">
        <v>421.4</v>
      </c>
      <c r="Z410">
        <v>436.5</v>
      </c>
      <c r="AA410">
        <v>358</v>
      </c>
      <c r="AB410">
        <v>436.5</v>
      </c>
      <c r="AC410">
        <v>8.7511825922421682E-3</v>
      </c>
      <c r="AD410">
        <v>2.3446658851113744E-2</v>
      </c>
      <c r="AE410">
        <v>1.2102515424774696E-2</v>
      </c>
      <c r="AF410">
        <v>2.3446658851113744E-2</v>
      </c>
      <c r="AG410">
        <v>0.19134078212290495</v>
      </c>
      <c r="AH410">
        <v>2.3446658851113744E-2</v>
      </c>
      <c r="AI410">
        <v>2.34466588511137</v>
      </c>
      <c r="AJ410">
        <v>63.253588516746397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0.45</v>
      </c>
      <c r="AM410" t="s">
        <v>2950</v>
      </c>
      <c r="AN410">
        <v>13.19</v>
      </c>
      <c r="AO410" t="s">
        <v>2950</v>
      </c>
      <c r="AP410">
        <v>-4.3969187457862997E-2</v>
      </c>
      <c r="AQ410">
        <f>(Table2[[#This Row],[Sharpe Ratio]]-AVERAGE(Table2[Sharpe Ratio]))/_xlfn.STDEV.P(Table2[Sharpe Ratio])</f>
        <v>-1.1191580504720358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-1.0542076997696324</v>
      </c>
      <c r="AS410">
        <f>_xlfn.RANK.AVG(Table2[[#This Row],[1Y Return vs Nifty Z-Score]],Table2[1Y Return vs Nifty Z-Score])</f>
        <v>394</v>
      </c>
      <c r="AT410">
        <f>_xlfn.RANK.AVG(Table2[[#This Row],[6M Return vs Nifty Z-Score]],Table2[6M Return vs Nifty Z-Score])</f>
        <v>190</v>
      </c>
      <c r="AU410">
        <f>_xlfn.RANK.AVG(Table2[[#This Row],[Sharpe Ratio Z-Score]],Table2[Sharpe Ratio Z-Score])</f>
        <v>628</v>
      </c>
      <c r="AV410">
        <f>(Table2[[#This Row],[Rank 1Y]]+Table2[[#This Row],[Rank 6M]]+Table2[[#This Row],[Rank Sharpe]])/3</f>
        <v>404</v>
      </c>
    </row>
    <row r="411" spans="1:48" x14ac:dyDescent="0.3">
      <c r="A411" t="s">
        <v>1217</v>
      </c>
      <c r="B411" t="s">
        <v>1218</v>
      </c>
      <c r="C411" t="s">
        <v>2916</v>
      </c>
      <c r="D411" t="s">
        <v>92</v>
      </c>
      <c r="E411">
        <v>8448.3276009599995</v>
      </c>
      <c r="F411">
        <v>753.8</v>
      </c>
      <c r="G411">
        <v>-31.469492628412102</v>
      </c>
      <c r="H411">
        <f>(Table2[[#This Row],[1Y Return vs Nifty]]-AVERAGE(Table2[1Y Return vs Nifty]))/_xlfn.STDEV.P(Table2[1Y Return vs Nifty])</f>
        <v>-0.92424250703284461</v>
      </c>
      <c r="I411">
        <v>-4.6992414090018402</v>
      </c>
      <c r="J411">
        <f>(Table2[[#This Row],[1M Return vs Nifty]]-AVERAGE(Table2[1M Return vs Nifty]))/_xlfn.STDEV.P(Table2[1M Return vs Nifty])</f>
        <v>-0.70213767657267212</v>
      </c>
      <c r="K411">
        <v>3.6017396158969301</v>
      </c>
      <c r="L411">
        <f>(Table2[[#This Row],[6M Return vs Nifty]]-AVERAGE(Table2[6M Return vs Nifty]))/_xlfn.STDEV.P(Table2[6M Return vs Nifty])</f>
        <v>-0.34807274618640804</v>
      </c>
      <c r="M411">
        <v>0.94561915575875899</v>
      </c>
      <c r="N411">
        <f>(Table2[[#This Row],[1W Return vs Nifty]]-AVERAGE(Table2[1W Return vs Nifty]))/_xlfn.STDEV.P(Table2[1W Return vs Nifty])</f>
        <v>-0.11123849636851994</v>
      </c>
      <c r="O411">
        <v>741.02</v>
      </c>
      <c r="P411">
        <v>738.475427241945</v>
      </c>
      <c r="Q411">
        <v>723.23230793658001</v>
      </c>
      <c r="R411">
        <v>69.703747144817498</v>
      </c>
      <c r="S411">
        <v>1.7246498070227378E-2</v>
      </c>
      <c r="T411">
        <v>2.0751635318847494E-2</v>
      </c>
      <c r="U411">
        <v>4.2265385171510461E-2</v>
      </c>
      <c r="V411">
        <v>1.0693016792096499</v>
      </c>
      <c r="W411">
        <v>743.05</v>
      </c>
      <c r="X411">
        <v>774</v>
      </c>
      <c r="Y411">
        <v>725</v>
      </c>
      <c r="Z411">
        <v>774</v>
      </c>
      <c r="AA411">
        <v>689</v>
      </c>
      <c r="AB411">
        <v>774</v>
      </c>
      <c r="AC411">
        <v>1.4467397887087063E-2</v>
      </c>
      <c r="AD411">
        <v>2.6797559034226648E-2</v>
      </c>
      <c r="AE411">
        <v>3.9724137931034464E-2</v>
      </c>
      <c r="AF411">
        <v>2.6797559034226648E-2</v>
      </c>
      <c r="AG411">
        <v>9.4049346879535589E-2</v>
      </c>
      <c r="AH411">
        <v>2.6797559034226648E-2</v>
      </c>
      <c r="AI411">
        <v>17.8694613955956</v>
      </c>
      <c r="AJ411">
        <v>22.370129870129801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-0.11</v>
      </c>
      <c r="AM411" t="s">
        <v>2949</v>
      </c>
      <c r="AN411">
        <v>6.36</v>
      </c>
      <c r="AO411" t="s">
        <v>2950</v>
      </c>
      <c r="AP411">
        <v>0.14169982026220301</v>
      </c>
      <c r="AQ411">
        <f>(Table2[[#This Row],[Sharpe Ratio]]-AVERAGE(Table2[Sharpe Ratio]))/_xlfn.STDEV.P(Table2[Sharpe Ratio])</f>
        <v>0.96403440711487265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-1.1216570190455721</v>
      </c>
      <c r="AS411">
        <f>_xlfn.RANK.AVG(Table2[[#This Row],[1Y Return vs Nifty Z-Score]],Table2[1Y Return vs Nifty Z-Score])</f>
        <v>667</v>
      </c>
      <c r="AT411">
        <f>_xlfn.RANK.AVG(Table2[[#This Row],[6M Return vs Nifty Z-Score]],Table2[6M Return vs Nifty Z-Score])</f>
        <v>411</v>
      </c>
      <c r="AU411">
        <f>_xlfn.RANK.AVG(Table2[[#This Row],[Sharpe Ratio Z-Score]],Table2[Sharpe Ratio Z-Score])</f>
        <v>134</v>
      </c>
      <c r="AV411">
        <f>(Table2[[#This Row],[Rank 1Y]]+Table2[[#This Row],[Rank 6M]]+Table2[[#This Row],[Rank Sharpe]])/3</f>
        <v>404</v>
      </c>
    </row>
    <row r="412" spans="1:48" x14ac:dyDescent="0.3">
      <c r="A412" t="s">
        <v>355</v>
      </c>
      <c r="B412" t="s">
        <v>356</v>
      </c>
      <c r="C412" t="s">
        <v>2913</v>
      </c>
      <c r="D412" t="s">
        <v>65</v>
      </c>
      <c r="E412">
        <v>65182.653225000002</v>
      </c>
      <c r="F412">
        <v>5129.25</v>
      </c>
      <c r="G412">
        <v>26.680792169263899</v>
      </c>
      <c r="H412">
        <f>(Table2[[#This Row],[1Y Return vs Nifty]]-AVERAGE(Table2[1Y Return vs Nifty]))/_xlfn.STDEV.P(Table2[1Y Return vs Nifty])</f>
        <v>-0.22908343417427524</v>
      </c>
      <c r="I412">
        <v>-10.34108549288</v>
      </c>
      <c r="J412">
        <f>(Table2[[#This Row],[1M Return vs Nifty]]-AVERAGE(Table2[1M Return vs Nifty]))/_xlfn.STDEV.P(Table2[1M Return vs Nifty])</f>
        <v>-1.1912139609442884</v>
      </c>
      <c r="K412">
        <v>-6.0996313802526103</v>
      </c>
      <c r="L412">
        <f>(Table2[[#This Row],[6M Return vs Nifty]]-AVERAGE(Table2[6M Return vs Nifty]))/_xlfn.STDEV.P(Table2[6M Return vs Nifty])</f>
        <v>-0.64458035949355164</v>
      </c>
      <c r="M412">
        <v>1.1119655976974201</v>
      </c>
      <c r="N412">
        <f>(Table2[[#This Row],[1W Return vs Nifty]]-AVERAGE(Table2[1W Return vs Nifty]))/_xlfn.STDEV.P(Table2[1W Return vs Nifty])</f>
        <v>-7.9752516912125399E-2</v>
      </c>
      <c r="O412">
        <v>5091.97</v>
      </c>
      <c r="P412">
        <v>5063.1866852706198</v>
      </c>
      <c r="Q412">
        <v>4691.5637054973404</v>
      </c>
      <c r="R412">
        <v>70.297848163261406</v>
      </c>
      <c r="S412">
        <v>7.3213314296822762E-3</v>
      </c>
      <c r="T412">
        <v>1.3047773830178189E-2</v>
      </c>
      <c r="U412">
        <v>9.3292198929282533E-2</v>
      </c>
      <c r="V412">
        <v>0.71250673841095902</v>
      </c>
      <c r="W412">
        <v>5080.1000000000004</v>
      </c>
      <c r="X412">
        <v>5198.45</v>
      </c>
      <c r="Y412">
        <v>4908.8</v>
      </c>
      <c r="Z412">
        <v>5258.85</v>
      </c>
      <c r="AA412">
        <v>4407.05</v>
      </c>
      <c r="AB412">
        <v>5258.85</v>
      </c>
      <c r="AC412">
        <v>9.6750063975117317E-3</v>
      </c>
      <c r="AD412">
        <v>1.3491251157576656E-2</v>
      </c>
      <c r="AE412">
        <v>4.4909142764015586E-2</v>
      </c>
      <c r="AF412">
        <v>2.526685187892963E-2</v>
      </c>
      <c r="AG412">
        <v>0.16387379312692163</v>
      </c>
      <c r="AH412">
        <v>2.526685187892963E-2</v>
      </c>
      <c r="AI412">
        <v>8.7644392455037394</v>
      </c>
      <c r="AJ412">
        <v>55.0934325108853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0.01</v>
      </c>
      <c r="AM412" t="s">
        <v>2950</v>
      </c>
      <c r="AN412">
        <v>8.94</v>
      </c>
      <c r="AO412" t="s">
        <v>2950</v>
      </c>
      <c r="AP412">
        <v>5.7231763127729998E-2</v>
      </c>
      <c r="AQ412">
        <f>(Table2[[#This Row],[Sharpe Ratio]]-AVERAGE(Table2[Sharpe Ratio]))/_xlfn.STDEV.P(Table2[Sharpe Ratio])</f>
        <v>1.6309088332242191E-2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-2.1283211831919986</v>
      </c>
      <c r="AS412">
        <f>_xlfn.RANK.AVG(Table2[[#This Row],[1Y Return vs Nifty Z-Score]],Table2[1Y Return vs Nifty Z-Score])</f>
        <v>357</v>
      </c>
      <c r="AT412">
        <f>_xlfn.RANK.AVG(Table2[[#This Row],[6M Return vs Nifty Z-Score]],Table2[6M Return vs Nifty Z-Score])</f>
        <v>514</v>
      </c>
      <c r="AU412">
        <f>_xlfn.RANK.AVG(Table2[[#This Row],[Sharpe Ratio Z-Score]],Table2[Sharpe Ratio Z-Score])</f>
        <v>345</v>
      </c>
      <c r="AV412">
        <f>(Table2[[#This Row],[Rank 1Y]]+Table2[[#This Row],[Rank 6M]]+Table2[[#This Row],[Rank Sharpe]])/3</f>
        <v>405.33333333333331</v>
      </c>
    </row>
    <row r="413" spans="1:48" x14ac:dyDescent="0.3">
      <c r="A413" t="s">
        <v>619</v>
      </c>
      <c r="B413" t="s">
        <v>620</v>
      </c>
      <c r="C413" t="s">
        <v>621</v>
      </c>
      <c r="D413" t="s">
        <v>621</v>
      </c>
      <c r="E413">
        <v>27372.465120000001</v>
      </c>
      <c r="F413">
        <v>881.45</v>
      </c>
      <c r="G413">
        <v>7.1864818579566103</v>
      </c>
      <c r="H413">
        <f>(Table2[[#This Row],[1Y Return vs Nifty]]-AVERAGE(Table2[1Y Return vs Nifty]))/_xlfn.STDEV.P(Table2[1Y Return vs Nifty])</f>
        <v>-0.46212866738639569</v>
      </c>
      <c r="I413">
        <v>4.0688734464494498</v>
      </c>
      <c r="J413">
        <f>(Table2[[#This Row],[1M Return vs Nifty]]-AVERAGE(Table2[1M Return vs Nifty]))/_xlfn.STDEV.P(Table2[1M Return vs Nifty])</f>
        <v>5.7946609822559336E-2</v>
      </c>
      <c r="K413">
        <v>-5.3193746160482096</v>
      </c>
      <c r="L413">
        <f>(Table2[[#This Row],[6M Return vs Nifty]]-AVERAGE(Table2[6M Return vs Nifty]))/_xlfn.STDEV.P(Table2[6M Return vs Nifty])</f>
        <v>-0.62073300111370766</v>
      </c>
      <c r="M413">
        <v>3.2679646852793098</v>
      </c>
      <c r="N413">
        <f>(Table2[[#This Row],[1W Return vs Nifty]]-AVERAGE(Table2[1W Return vs Nifty]))/_xlfn.STDEV.P(Table2[1W Return vs Nifty])</f>
        <v>0.32833401736217133</v>
      </c>
      <c r="O413">
        <v>844.07</v>
      </c>
      <c r="P413">
        <v>828.41356672703</v>
      </c>
      <c r="Q413">
        <v>781.43325906962298</v>
      </c>
      <c r="R413">
        <v>35.5182931074295</v>
      </c>
      <c r="S413">
        <v>4.4285426564147468E-2</v>
      </c>
      <c r="T413">
        <v>6.4021686031182634E-2</v>
      </c>
      <c r="U413">
        <v>0.12799140524100205</v>
      </c>
      <c r="V413">
        <v>0.85646504170528803</v>
      </c>
      <c r="W413">
        <v>876.9</v>
      </c>
      <c r="X413">
        <v>896</v>
      </c>
      <c r="Y413">
        <v>845</v>
      </c>
      <c r="Z413">
        <v>907</v>
      </c>
      <c r="AA413">
        <v>743</v>
      </c>
      <c r="AB413">
        <v>907</v>
      </c>
      <c r="AC413">
        <v>5.1887330368343143E-3</v>
      </c>
      <c r="AD413">
        <v>1.6506892052867483E-2</v>
      </c>
      <c r="AE413">
        <v>4.3136094674556258E-2</v>
      </c>
      <c r="AF413">
        <v>2.8986329343694939E-2</v>
      </c>
      <c r="AG413">
        <v>0.18633916554508745</v>
      </c>
      <c r="AH413">
        <v>2.8986329343694939E-2</v>
      </c>
      <c r="AI413">
        <v>5.2980883771059002</v>
      </c>
      <c r="AJ413">
        <v>43.325203252032502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-0.02</v>
      </c>
      <c r="AM413" t="s">
        <v>2949</v>
      </c>
      <c r="AN413">
        <v>8.73</v>
      </c>
      <c r="AO413" t="s">
        <v>2950</v>
      </c>
      <c r="AP413">
        <v>9.2060031720165997E-2</v>
      </c>
      <c r="AQ413">
        <f>(Table2[[#This Row],[Sharpe Ratio]]-AVERAGE(Table2[Sharpe Ratio]))/_xlfn.STDEV.P(Table2[Sharpe Ratio])</f>
        <v>0.40707967160569652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-0.28950136970967616</v>
      </c>
      <c r="AS413">
        <f>_xlfn.RANK.AVG(Table2[[#This Row],[1Y Return vs Nifty Z-Score]],Table2[1Y Return vs Nifty Z-Score])</f>
        <v>463</v>
      </c>
      <c r="AT413">
        <f>_xlfn.RANK.AVG(Table2[[#This Row],[6M Return vs Nifty Z-Score]],Table2[6M Return vs Nifty Z-Score])</f>
        <v>502</v>
      </c>
      <c r="AU413">
        <f>_xlfn.RANK.AVG(Table2[[#This Row],[Sharpe Ratio Z-Score]],Table2[Sharpe Ratio Z-Score])</f>
        <v>251</v>
      </c>
      <c r="AV413">
        <f>(Table2[[#This Row],[Rank 1Y]]+Table2[[#This Row],[Rank 6M]]+Table2[[#This Row],[Rank Sharpe]])/3</f>
        <v>405.33333333333331</v>
      </c>
    </row>
    <row r="414" spans="1:48" x14ac:dyDescent="0.3">
      <c r="A414" t="s">
        <v>861</v>
      </c>
      <c r="B414" t="s">
        <v>862</v>
      </c>
      <c r="C414" t="s">
        <v>2909</v>
      </c>
      <c r="D414" t="s">
        <v>46</v>
      </c>
      <c r="E414">
        <v>15601.255208549999</v>
      </c>
      <c r="F414">
        <v>1757.15</v>
      </c>
      <c r="G414">
        <v>11.037325381565299</v>
      </c>
      <c r="H414">
        <f>(Table2[[#This Row],[1Y Return vs Nifty]]-AVERAGE(Table2[1Y Return vs Nifty]))/_xlfn.STDEV.P(Table2[1Y Return vs Nifty])</f>
        <v>-0.41609365959736705</v>
      </c>
      <c r="I414">
        <v>6.0797493046144604</v>
      </c>
      <c r="J414">
        <f>(Table2[[#This Row],[1M Return vs Nifty]]-AVERAGE(Table2[1M Return vs Nifty]))/_xlfn.STDEV.P(Table2[1M Return vs Nifty])</f>
        <v>0.23226402774877364</v>
      </c>
      <c r="K414">
        <v>36.931395206458497</v>
      </c>
      <c r="L414">
        <f>(Table2[[#This Row],[6M Return vs Nifty]]-AVERAGE(Table2[6M Return vs Nifty]))/_xlfn.STDEV.P(Table2[6M Return vs Nifty])</f>
        <v>0.67059736089730737</v>
      </c>
      <c r="M414">
        <v>5.3408365472217598</v>
      </c>
      <c r="N414">
        <f>(Table2[[#This Row],[1W Return vs Nifty]]-AVERAGE(Table2[1W Return vs Nifty]))/_xlfn.STDEV.P(Table2[1W Return vs Nifty])</f>
        <v>0.72068626788355439</v>
      </c>
      <c r="O414">
        <v>1634.07</v>
      </c>
      <c r="P414">
        <v>1520.3981780384299</v>
      </c>
      <c r="Q414">
        <v>1329.78083681677</v>
      </c>
      <c r="R414">
        <v>76.718562919560398</v>
      </c>
      <c r="S414">
        <v>7.5321130673716707E-2</v>
      </c>
      <c r="T414">
        <v>0.15571698610361384</v>
      </c>
      <c r="U414">
        <v>0.32138315679617291</v>
      </c>
      <c r="V414">
        <v>0.95021644937960903</v>
      </c>
      <c r="W414">
        <v>1744.9</v>
      </c>
      <c r="X414">
        <v>1771.7</v>
      </c>
      <c r="Y414">
        <v>1656.85</v>
      </c>
      <c r="Z414">
        <v>1771.7</v>
      </c>
      <c r="AA414">
        <v>1462.05</v>
      </c>
      <c r="AB414">
        <v>1771.7</v>
      </c>
      <c r="AC414">
        <v>7.020459625193487E-3</v>
      </c>
      <c r="AD414">
        <v>8.2804541444954083E-3</v>
      </c>
      <c r="AE414">
        <v>6.053656034040511E-2</v>
      </c>
      <c r="AF414">
        <v>8.2804541444954083E-3</v>
      </c>
      <c r="AG414">
        <v>0.20183988235696471</v>
      </c>
      <c r="AH414">
        <v>8.2804541444954083E-3</v>
      </c>
      <c r="AI414">
        <v>0.82804541444954005</v>
      </c>
      <c r="AJ414">
        <v>71.437631103956207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0.2</v>
      </c>
      <c r="AM414" t="s">
        <v>2950</v>
      </c>
      <c r="AN414">
        <v>17.29</v>
      </c>
      <c r="AO414" t="s">
        <v>2950</v>
      </c>
      <c r="AP414">
        <v>-4.0494673658549002E-2</v>
      </c>
      <c r="AQ414">
        <f>(Table2[[#This Row],[Sharpe Ratio]]-AVERAGE(Table2[Sharpe Ratio]))/_xlfn.STDEV.P(Table2[Sharpe Ratio])</f>
        <v>-1.0801742640588212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0.12727973287344707</v>
      </c>
      <c r="AS414">
        <f>_xlfn.RANK.AVG(Table2[[#This Row],[1Y Return vs Nifty Z-Score]],Table2[1Y Return vs Nifty Z-Score])</f>
        <v>442</v>
      </c>
      <c r="AT414">
        <f>_xlfn.RANK.AVG(Table2[[#This Row],[6M Return vs Nifty Z-Score]],Table2[6M Return vs Nifty Z-Score])</f>
        <v>152</v>
      </c>
      <c r="AU414">
        <f>_xlfn.RANK.AVG(Table2[[#This Row],[Sharpe Ratio Z-Score]],Table2[Sharpe Ratio Z-Score])</f>
        <v>622</v>
      </c>
      <c r="AV414">
        <f>(Table2[[#This Row],[Rank 1Y]]+Table2[[#This Row],[Rank 6M]]+Table2[[#This Row],[Rank Sharpe]])/3</f>
        <v>405.33333333333331</v>
      </c>
    </row>
    <row r="415" spans="1:48" hidden="1" x14ac:dyDescent="0.3">
      <c r="A415" t="s">
        <v>660</v>
      </c>
      <c r="B415" t="s">
        <v>661</v>
      </c>
      <c r="C415" t="s">
        <v>2906</v>
      </c>
      <c r="D415" t="s">
        <v>597</v>
      </c>
      <c r="E415">
        <v>23393.735963265</v>
      </c>
      <c r="F415">
        <v>2612.9499999999998</v>
      </c>
      <c r="G415">
        <v>36.415703149043402</v>
      </c>
      <c r="H415">
        <f>(Table2[[#This Row],[1Y Return vs Nifty]]-AVERAGE(Table2[1Y Return vs Nifty]))/_xlfn.STDEV.P(Table2[1Y Return vs Nifty])</f>
        <v>-0.11270719088312142</v>
      </c>
      <c r="I415">
        <v>-10.4421470729867</v>
      </c>
      <c r="J415">
        <f>(Table2[[#This Row],[1M Return vs Nifty]]-AVERAGE(Table2[1M Return vs Nifty]))/_xlfn.STDEV.P(Table2[1M Return vs Nifty])</f>
        <v>-1.1999747174197375</v>
      </c>
      <c r="K415">
        <v>-30.121644599831999</v>
      </c>
      <c r="L415">
        <f>(Table2[[#This Row],[6M Return vs Nifty]]-AVERAGE(Table2[6M Return vs Nifty]))/_xlfn.STDEV.P(Table2[6M Return vs Nifty])</f>
        <v>-1.3787765684002233</v>
      </c>
      <c r="M415">
        <v>-1.99919403094194</v>
      </c>
      <c r="N415">
        <f>(Table2[[#This Row],[1W Return vs Nifty]]-AVERAGE(Table2[1W Return vs Nifty]))/_xlfn.STDEV.P(Table2[1W Return vs Nifty])</f>
        <v>-0.66863140732460635</v>
      </c>
      <c r="O415">
        <v>2591.33</v>
      </c>
      <c r="P415">
        <v>2654.3993341796499</v>
      </c>
      <c r="Q415">
        <v>2606.8107710405202</v>
      </c>
      <c r="R415">
        <v>41.390883168841299</v>
      </c>
      <c r="S415">
        <v>8.3432059984640539E-3</v>
      </c>
      <c r="T415">
        <v>-1.5615334756124866E-2</v>
      </c>
      <c r="U415">
        <v>2.3550727301273611E-3</v>
      </c>
      <c r="V415">
        <v>0.76043484547663898</v>
      </c>
      <c r="W415">
        <v>2576.3000000000002</v>
      </c>
      <c r="X415">
        <v>2635</v>
      </c>
      <c r="Y415">
        <v>2575</v>
      </c>
      <c r="Z415">
        <v>2678</v>
      </c>
      <c r="AA415">
        <v>2129.6999999999998</v>
      </c>
      <c r="AB415">
        <v>2697</v>
      </c>
      <c r="AC415">
        <v>1.4225827737452734E-2</v>
      </c>
      <c r="AD415">
        <v>8.438737825063658E-3</v>
      </c>
      <c r="AE415">
        <v>1.473786407766986E-2</v>
      </c>
      <c r="AF415">
        <v>2.4895233356933888E-2</v>
      </c>
      <c r="AG415">
        <v>0.22690989341221779</v>
      </c>
      <c r="AH415">
        <v>3.2166708126829979E-2</v>
      </c>
      <c r="AI415">
        <v>49.1035037027115</v>
      </c>
      <c r="AJ415">
        <v>79.955234159779593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-0.2</v>
      </c>
      <c r="AM415" t="s">
        <v>2949</v>
      </c>
      <c r="AN415">
        <v>16.239999999999998</v>
      </c>
      <c r="AO415" t="s">
        <v>2950</v>
      </c>
      <c r="AP415">
        <v>0.114187685113972</v>
      </c>
      <c r="AQ415">
        <f>(Table2[[#This Row],[Sharpe Ratio]]-AVERAGE(Table2[Sharpe Ratio]))/_xlfn.STDEV.P(Table2[Sharpe Ratio])</f>
        <v>0.65535029695192226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314</v>
      </c>
      <c r="AT415">
        <f>_xlfn.RANK.AVG(Table2[[#This Row],[6M Return vs Nifty Z-Score]],Table2[6M Return vs Nifty Z-Score])</f>
        <v>708</v>
      </c>
      <c r="AU415">
        <f>_xlfn.RANK.AVG(Table2[[#This Row],[Sharpe Ratio Z-Score]],Table2[Sharpe Ratio Z-Score])</f>
        <v>195</v>
      </c>
      <c r="AV415">
        <f>(Table2[[#This Row],[Rank 1Y]]+Table2[[#This Row],[Rank 6M]]+Table2[[#This Row],[Rank Sharpe]])/3</f>
        <v>405.66666666666669</v>
      </c>
    </row>
    <row r="416" spans="1:48" x14ac:dyDescent="0.3">
      <c r="A416" t="s">
        <v>186</v>
      </c>
      <c r="B416" t="s">
        <v>187</v>
      </c>
      <c r="C416" t="s">
        <v>2908</v>
      </c>
      <c r="D416" t="s">
        <v>188</v>
      </c>
      <c r="E416">
        <v>134025.26181051499</v>
      </c>
      <c r="F416">
        <v>1356.85</v>
      </c>
      <c r="G416">
        <v>2.9424744539873799</v>
      </c>
      <c r="H416">
        <f>(Table2[[#This Row],[1Y Return vs Nifty]]-AVERAGE(Table2[1Y Return vs Nifty]))/_xlfn.STDEV.P(Table2[1Y Return vs Nifty])</f>
        <v>-0.51286376287927382</v>
      </c>
      <c r="I416">
        <v>1.1767451549906001</v>
      </c>
      <c r="J416">
        <f>(Table2[[#This Row],[1M Return vs Nifty]]-AVERAGE(Table2[1M Return vs Nifty]))/_xlfn.STDEV.P(Table2[1M Return vs Nifty])</f>
        <v>-0.19276421055523968</v>
      </c>
      <c r="K416">
        <v>15.8985180253212</v>
      </c>
      <c r="L416">
        <f>(Table2[[#This Row],[6M Return vs Nifty]]-AVERAGE(Table2[6M Return vs Nifty]))/_xlfn.STDEV.P(Table2[6M Return vs Nifty])</f>
        <v>2.7759537620935276E-2</v>
      </c>
      <c r="M416">
        <v>-3.5749708033276701</v>
      </c>
      <c r="N416">
        <f>(Table2[[#This Row],[1W Return vs Nifty]]-AVERAGE(Table2[1W Return vs Nifty]))/_xlfn.STDEV.P(Table2[1W Return vs Nifty])</f>
        <v>-0.96689372363850656</v>
      </c>
      <c r="O416">
        <v>1366.6</v>
      </c>
      <c r="P416">
        <v>1317.26470776674</v>
      </c>
      <c r="Q416">
        <v>1183.50668029587</v>
      </c>
      <c r="R416">
        <v>57.136717602926097</v>
      </c>
      <c r="S416">
        <v>-7.1344943655787807E-3</v>
      </c>
      <c r="T416">
        <v>3.005112943500321E-2</v>
      </c>
      <c r="U416">
        <v>0.1464658565854442</v>
      </c>
      <c r="V416">
        <v>0.76319839312062698</v>
      </c>
      <c r="W416">
        <v>1353</v>
      </c>
      <c r="X416">
        <v>1376.25</v>
      </c>
      <c r="Y416">
        <v>1353</v>
      </c>
      <c r="Z416">
        <v>1410.75</v>
      </c>
      <c r="AA416">
        <v>1251.7</v>
      </c>
      <c r="AB416">
        <v>1467.1</v>
      </c>
      <c r="AC416">
        <v>2.8455284552844073E-3</v>
      </c>
      <c r="AD416">
        <v>1.4297822161624341E-2</v>
      </c>
      <c r="AE416">
        <v>2.8455284552844073E-3</v>
      </c>
      <c r="AF416">
        <v>3.9724361572760492E-2</v>
      </c>
      <c r="AG416">
        <v>8.4005752177039206E-2</v>
      </c>
      <c r="AH416">
        <v>8.1254375944282753E-2</v>
      </c>
      <c r="AI416">
        <v>8.12543759442827</v>
      </c>
      <c r="AJ416">
        <v>41.367993331944099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0.06</v>
      </c>
      <c r="AM416" t="s">
        <v>2950</v>
      </c>
      <c r="AN416">
        <v>0.62</v>
      </c>
      <c r="AO416" t="s">
        <v>2950</v>
      </c>
      <c r="AP416">
        <v>2.3459077121564E-2</v>
      </c>
      <c r="AQ416">
        <f>(Table2[[#This Row],[Sharpe Ratio]]-AVERAGE(Table2[Sharpe Ratio]))/_xlfn.STDEV.P(Table2[Sharpe Ratio])</f>
        <v>-0.36261793683164784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-2.0073800962837325</v>
      </c>
      <c r="AS416">
        <f>_xlfn.RANK.AVG(Table2[[#This Row],[1Y Return vs Nifty Z-Score]],Table2[1Y Return vs Nifty Z-Score])</f>
        <v>486</v>
      </c>
      <c r="AT416">
        <f>_xlfn.RANK.AVG(Table2[[#This Row],[6M Return vs Nifty Z-Score]],Table2[6M Return vs Nifty Z-Score])</f>
        <v>296</v>
      </c>
      <c r="AU416">
        <f>_xlfn.RANK.AVG(Table2[[#This Row],[Sharpe Ratio Z-Score]],Table2[Sharpe Ratio Z-Score])</f>
        <v>437</v>
      </c>
      <c r="AV416">
        <f>(Table2[[#This Row],[Rank 1Y]]+Table2[[#This Row],[Rank 6M]]+Table2[[#This Row],[Rank Sharpe]])/3</f>
        <v>406.33333333333331</v>
      </c>
    </row>
    <row r="417" spans="1:48" x14ac:dyDescent="0.3">
      <c r="A417" t="s">
        <v>426</v>
      </c>
      <c r="B417" t="s">
        <v>427</v>
      </c>
      <c r="C417" t="s">
        <v>2908</v>
      </c>
      <c r="D417" t="s">
        <v>280</v>
      </c>
      <c r="E417">
        <v>49565.389231540001</v>
      </c>
      <c r="F417">
        <v>2090.4</v>
      </c>
      <c r="G417">
        <v>15.9351853780844</v>
      </c>
      <c r="H417">
        <f>(Table2[[#This Row],[1Y Return vs Nifty]]-AVERAGE(Table2[1Y Return vs Nifty]))/_xlfn.STDEV.P(Table2[1Y Return vs Nifty])</f>
        <v>-0.35754206649653048</v>
      </c>
      <c r="I417">
        <v>5.8803932798966896</v>
      </c>
      <c r="J417">
        <f>(Table2[[#This Row],[1M Return vs Nifty]]-AVERAGE(Table2[1M Return vs Nifty]))/_xlfn.STDEV.P(Table2[1M Return vs Nifty])</f>
        <v>0.21498239032907335</v>
      </c>
      <c r="K417">
        <v>12.180955792975301</v>
      </c>
      <c r="L417">
        <f>(Table2[[#This Row],[6M Return vs Nifty]]-AVERAGE(Table2[6M Return vs Nifty]))/_xlfn.STDEV.P(Table2[6M Return vs Nifty])</f>
        <v>-8.5862084031422398E-2</v>
      </c>
      <c r="M417">
        <v>-2.05879566790076</v>
      </c>
      <c r="N417">
        <f>(Table2[[#This Row],[1W Return vs Nifty]]-AVERAGE(Table2[1W Return vs Nifty]))/_xlfn.STDEV.P(Table2[1W Return vs Nifty])</f>
        <v>-0.67991277826937757</v>
      </c>
      <c r="O417">
        <v>2034.5</v>
      </c>
      <c r="P417">
        <v>1947.70064857952</v>
      </c>
      <c r="Q417">
        <v>1781.26586484534</v>
      </c>
      <c r="R417">
        <v>34.8098938071128</v>
      </c>
      <c r="S417">
        <v>2.7476038338658082E-2</v>
      </c>
      <c r="T417">
        <v>7.3265545978306479E-2</v>
      </c>
      <c r="U417">
        <v>0.17354744244285003</v>
      </c>
      <c r="V417">
        <v>0.61106851502308002</v>
      </c>
      <c r="W417">
        <v>2062.15</v>
      </c>
      <c r="X417">
        <v>2099.3000000000002</v>
      </c>
      <c r="Y417">
        <v>2062.15</v>
      </c>
      <c r="Z417">
        <v>2123.35</v>
      </c>
      <c r="AA417">
        <v>1830.6</v>
      </c>
      <c r="AB417">
        <v>2182.4499999999998</v>
      </c>
      <c r="AC417">
        <v>1.369929442572082E-2</v>
      </c>
      <c r="AD417">
        <v>4.2575583620361179E-3</v>
      </c>
      <c r="AE417">
        <v>1.369929442572082E-2</v>
      </c>
      <c r="AF417">
        <v>1.5762533486413988E-2</v>
      </c>
      <c r="AG417">
        <v>0.14192068174369066</v>
      </c>
      <c r="AH417">
        <v>4.4034634519708904E-2</v>
      </c>
      <c r="AI417">
        <v>4.4034634519708904</v>
      </c>
      <c r="AJ417">
        <v>42.199244923641999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7.0000000000000007E-2</v>
      </c>
      <c r="AM417" t="s">
        <v>2950</v>
      </c>
      <c r="AN417">
        <v>7.33</v>
      </c>
      <c r="AO417" t="s">
        <v>2950</v>
      </c>
      <c r="AP417">
        <v>1.3963204276593E-2</v>
      </c>
      <c r="AQ417">
        <f>(Table2[[#This Row],[Sharpe Ratio]]-AVERAGE(Table2[Sharpe Ratio]))/_xlfn.STDEV.P(Table2[Sharpe Ratio])</f>
        <v>-0.46916092390180508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-1.3774954623700624</v>
      </c>
      <c r="AS417">
        <f>_xlfn.RANK.AVG(Table2[[#This Row],[1Y Return vs Nifty Z-Score]],Table2[1Y Return vs Nifty Z-Score])</f>
        <v>419</v>
      </c>
      <c r="AT417">
        <f>_xlfn.RANK.AVG(Table2[[#This Row],[6M Return vs Nifty Z-Score]],Table2[6M Return vs Nifty Z-Score])</f>
        <v>338</v>
      </c>
      <c r="AU417">
        <f>_xlfn.RANK.AVG(Table2[[#This Row],[Sharpe Ratio Z-Score]],Table2[Sharpe Ratio Z-Score])</f>
        <v>463</v>
      </c>
      <c r="AV417">
        <f>(Table2[[#This Row],[Rank 1Y]]+Table2[[#This Row],[Rank 6M]]+Table2[[#This Row],[Rank Sharpe]])/3</f>
        <v>406.66666666666669</v>
      </c>
    </row>
    <row r="418" spans="1:48" x14ac:dyDescent="0.3">
      <c r="A418" t="s">
        <v>374</v>
      </c>
      <c r="B418" t="s">
        <v>375</v>
      </c>
      <c r="C418" t="s">
        <v>2910</v>
      </c>
      <c r="D418" t="s">
        <v>376</v>
      </c>
      <c r="E418">
        <v>58842.852878149999</v>
      </c>
      <c r="F418">
        <v>3218.1</v>
      </c>
      <c r="G418">
        <v>5.3217539574265</v>
      </c>
      <c r="H418">
        <f>(Table2[[#This Row],[1Y Return vs Nifty]]-AVERAGE(Table2[1Y Return vs Nifty]))/_xlfn.STDEV.P(Table2[1Y Return vs Nifty])</f>
        <v>-0.48442060495774564</v>
      </c>
      <c r="I418">
        <v>8.1322524001458696</v>
      </c>
      <c r="J418">
        <f>(Table2[[#This Row],[1M Return vs Nifty]]-AVERAGE(Table2[1M Return vs Nifty]))/_xlfn.STDEV.P(Table2[1M Return vs Nifty])</f>
        <v>0.41018999888509705</v>
      </c>
      <c r="K418">
        <v>19.215893710812299</v>
      </c>
      <c r="L418">
        <f>(Table2[[#This Row],[6M Return vs Nifty]]-AVERAGE(Table2[6M Return vs Nifty]))/_xlfn.STDEV.P(Table2[6M Return vs Nifty])</f>
        <v>0.12915006761288333</v>
      </c>
      <c r="M418">
        <v>3.28271222364517</v>
      </c>
      <c r="N418">
        <f>(Table2[[#This Row],[1W Return vs Nifty]]-AVERAGE(Table2[1W Return vs Nifty]))/_xlfn.STDEV.P(Table2[1W Return vs Nifty])</f>
        <v>0.33112542476835494</v>
      </c>
      <c r="O418">
        <v>3128.95</v>
      </c>
      <c r="P418">
        <v>2873.9931885001702</v>
      </c>
      <c r="Q418">
        <v>2561.5695734245301</v>
      </c>
      <c r="R418">
        <v>83.440772424874794</v>
      </c>
      <c r="S418">
        <v>2.8491986129532298E-2</v>
      </c>
      <c r="T418">
        <v>0.11973125506237059</v>
      </c>
      <c r="U418">
        <v>0.2563000565695206</v>
      </c>
      <c r="V418">
        <v>0.78286748599368094</v>
      </c>
      <c r="W418">
        <v>3202.65</v>
      </c>
      <c r="X418">
        <v>3320.9</v>
      </c>
      <c r="Y418">
        <v>3202.65</v>
      </c>
      <c r="Z418">
        <v>3363.95</v>
      </c>
      <c r="AA418">
        <v>2779.95</v>
      </c>
      <c r="AB418">
        <v>3363.95</v>
      </c>
      <c r="AC418">
        <v>4.8241300173292867E-3</v>
      </c>
      <c r="AD418">
        <v>3.1944314968459731E-2</v>
      </c>
      <c r="AE418">
        <v>4.8241300173292867E-3</v>
      </c>
      <c r="AF418">
        <v>4.5321773717410974E-2</v>
      </c>
      <c r="AG418">
        <v>0.15761074839475531</v>
      </c>
      <c r="AH418">
        <v>4.5321773717410974E-2</v>
      </c>
      <c r="AI418">
        <v>4.5321773717410903</v>
      </c>
      <c r="AJ418">
        <v>46.690673716838297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0.2</v>
      </c>
      <c r="AM418" t="s">
        <v>2950</v>
      </c>
      <c r="AN418">
        <v>11.06</v>
      </c>
      <c r="AO418" t="s">
        <v>2950</v>
      </c>
      <c r="AP418">
        <v>9.4054887892890005E-3</v>
      </c>
      <c r="AQ418">
        <f>(Table2[[#This Row],[Sharpe Ratio]]-AVERAGE(Table2[Sharpe Ratio]))/_xlfn.STDEV.P(Table2[Sharpe Ratio])</f>
        <v>-0.52029815269172675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-0.13425326638313723</v>
      </c>
      <c r="AS418">
        <f>_xlfn.RANK.AVG(Table2[[#This Row],[1Y Return vs Nifty Z-Score]],Table2[1Y Return vs Nifty Z-Score])</f>
        <v>472</v>
      </c>
      <c r="AT418">
        <f>_xlfn.RANK.AVG(Table2[[#This Row],[6M Return vs Nifty Z-Score]],Table2[6M Return vs Nifty Z-Score])</f>
        <v>272</v>
      </c>
      <c r="AU418">
        <f>_xlfn.RANK.AVG(Table2[[#This Row],[Sharpe Ratio Z-Score]],Table2[Sharpe Ratio Z-Score])</f>
        <v>478</v>
      </c>
      <c r="AV418">
        <f>(Table2[[#This Row],[Rank 1Y]]+Table2[[#This Row],[Rank 6M]]+Table2[[#This Row],[Rank Sharpe]])/3</f>
        <v>407.33333333333331</v>
      </c>
    </row>
    <row r="419" spans="1:48" x14ac:dyDescent="0.3">
      <c r="A419" t="s">
        <v>323</v>
      </c>
      <c r="B419" t="s">
        <v>324</v>
      </c>
      <c r="C419" t="s">
        <v>2913</v>
      </c>
      <c r="D419" t="s">
        <v>65</v>
      </c>
      <c r="E419">
        <v>72366.347904544993</v>
      </c>
      <c r="F419">
        <v>1241.0999999999999</v>
      </c>
      <c r="G419">
        <v>57.350491160376002</v>
      </c>
      <c r="H419">
        <f>(Table2[[#This Row],[1Y Return vs Nifty]]-AVERAGE(Table2[1Y Return vs Nifty]))/_xlfn.STDEV.P(Table2[1Y Return vs Nifty])</f>
        <v>0.13755826998406731</v>
      </c>
      <c r="I419">
        <v>-0.92573722772334799</v>
      </c>
      <c r="J419">
        <f>(Table2[[#This Row],[1M Return vs Nifty]]-AVERAGE(Table2[1M Return vs Nifty]))/_xlfn.STDEV.P(Table2[1M Return vs Nifty])</f>
        <v>-0.37502275162922361</v>
      </c>
      <c r="K419">
        <v>3.07110069589636</v>
      </c>
      <c r="L419">
        <f>(Table2[[#This Row],[6M Return vs Nifty]]-AVERAGE(Table2[6M Return vs Nifty]))/_xlfn.STDEV.P(Table2[6M Return vs Nifty])</f>
        <v>-0.36429091573787625</v>
      </c>
      <c r="M419">
        <v>0.85618952743487398</v>
      </c>
      <c r="N419">
        <f>(Table2[[#This Row],[1W Return vs Nifty]]-AVERAGE(Table2[1W Return vs Nifty]))/_xlfn.STDEV.P(Table2[1W Return vs Nifty])</f>
        <v>-0.12816569605721023</v>
      </c>
      <c r="O419">
        <v>1229.79</v>
      </c>
      <c r="P419">
        <v>1186.5674864626701</v>
      </c>
      <c r="Q419">
        <v>1040.07962889394</v>
      </c>
      <c r="R419">
        <v>78.993571255739397</v>
      </c>
      <c r="S419">
        <v>9.1966921181665384E-3</v>
      </c>
      <c r="T419">
        <v>4.5958206473277974E-2</v>
      </c>
      <c r="U419">
        <v>0.19327402010539574</v>
      </c>
      <c r="V419">
        <v>0.92042935166759998</v>
      </c>
      <c r="W419">
        <v>1235</v>
      </c>
      <c r="X419">
        <v>1262.3</v>
      </c>
      <c r="Y419">
        <v>1207.8</v>
      </c>
      <c r="Z419">
        <v>1268.05</v>
      </c>
      <c r="AA419">
        <v>1109.45</v>
      </c>
      <c r="AB419">
        <v>1292.0999999999999</v>
      </c>
      <c r="AC419">
        <v>4.9392712550606621E-3</v>
      </c>
      <c r="AD419">
        <v>1.7081621142534864E-2</v>
      </c>
      <c r="AE419">
        <v>2.7570789865871692E-2</v>
      </c>
      <c r="AF419">
        <v>2.171460800902425E-2</v>
      </c>
      <c r="AG419">
        <v>0.11866240028843111</v>
      </c>
      <c r="AH419">
        <v>4.1092579163645171E-2</v>
      </c>
      <c r="AI419">
        <v>4.10925791636451</v>
      </c>
      <c r="AJ419">
        <v>86.421329327825703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0.1</v>
      </c>
      <c r="AM419" t="s">
        <v>2950</v>
      </c>
      <c r="AN419">
        <v>3.65</v>
      </c>
      <c r="AO419" t="s">
        <v>2950</v>
      </c>
      <c r="AP419">
        <v>-9.0823601168219994E-3</v>
      </c>
      <c r="AQ419">
        <f>(Table2[[#This Row],[Sharpe Ratio]]-AVERAGE(Table2[Sharpe Ratio]))/_xlfn.STDEV.P(Table2[Sharpe Ratio])</f>
        <v>-0.72773044239450879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-1.4576515358347515</v>
      </c>
      <c r="AS419">
        <f>_xlfn.RANK.AVG(Table2[[#This Row],[1Y Return vs Nifty Z-Score]],Table2[1Y Return vs Nifty Z-Score])</f>
        <v>241</v>
      </c>
      <c r="AT419">
        <f>_xlfn.RANK.AVG(Table2[[#This Row],[6M Return vs Nifty Z-Score]],Table2[6M Return vs Nifty Z-Score])</f>
        <v>418</v>
      </c>
      <c r="AU419">
        <f>_xlfn.RANK.AVG(Table2[[#This Row],[Sharpe Ratio Z-Score]],Table2[Sharpe Ratio Z-Score])</f>
        <v>570</v>
      </c>
      <c r="AV419">
        <f>(Table2[[#This Row],[Rank 1Y]]+Table2[[#This Row],[Rank 6M]]+Table2[[#This Row],[Rank Sharpe]])/3</f>
        <v>409.66666666666669</v>
      </c>
    </row>
    <row r="420" spans="1:48" x14ac:dyDescent="0.3">
      <c r="A420" t="s">
        <v>943</v>
      </c>
      <c r="B420" t="s">
        <v>944</v>
      </c>
      <c r="C420" t="s">
        <v>2915</v>
      </c>
      <c r="D420" t="s">
        <v>945</v>
      </c>
      <c r="E420">
        <v>13441.959207874999</v>
      </c>
      <c r="F420">
        <v>205.87</v>
      </c>
      <c r="G420">
        <v>33.125808291644198</v>
      </c>
      <c r="H420">
        <f>(Table2[[#This Row],[1Y Return vs Nifty]]-AVERAGE(Table2[1Y Return vs Nifty]))/_xlfn.STDEV.P(Table2[1Y Return vs Nifty])</f>
        <v>-0.15203632343731327</v>
      </c>
      <c r="I420">
        <v>-1.5447940938856799</v>
      </c>
      <c r="J420">
        <f>(Table2[[#This Row],[1M Return vs Nifty]]-AVERAGE(Table2[1M Return vs Nifty]))/_xlfn.STDEV.P(Table2[1M Return vs Nifty])</f>
        <v>-0.42868712579769425</v>
      </c>
      <c r="K420">
        <v>1.68477258686849</v>
      </c>
      <c r="L420">
        <f>(Table2[[#This Row],[6M Return vs Nifty]]-AVERAGE(Table2[6M Return vs Nifty]))/_xlfn.STDEV.P(Table2[6M Return vs Nifty])</f>
        <v>-0.40666192072589363</v>
      </c>
      <c r="M420">
        <v>-1.9227472284629501</v>
      </c>
      <c r="N420">
        <f>(Table2[[#This Row],[1W Return vs Nifty]]-AVERAGE(Table2[1W Return vs Nifty]))/_xlfn.STDEV.P(Table2[1W Return vs Nifty])</f>
        <v>-0.65416159105256311</v>
      </c>
      <c r="O420">
        <v>197.73</v>
      </c>
      <c r="P420">
        <v>197.01824832761301</v>
      </c>
      <c r="Q420">
        <v>183.570197309788</v>
      </c>
      <c r="R420">
        <v>46.1666269334265</v>
      </c>
      <c r="S420">
        <v>4.1167248267840018E-2</v>
      </c>
      <c r="T420">
        <v>4.492858782130571E-2</v>
      </c>
      <c r="U420">
        <v>0.12147833916950845</v>
      </c>
      <c r="V420">
        <v>1.48763222439493</v>
      </c>
      <c r="W420">
        <v>204</v>
      </c>
      <c r="X420">
        <v>212.4</v>
      </c>
      <c r="Y420">
        <v>197.15</v>
      </c>
      <c r="Z420">
        <v>212.4</v>
      </c>
      <c r="AA420">
        <v>176.25</v>
      </c>
      <c r="AB420">
        <v>212.4</v>
      </c>
      <c r="AC420">
        <v>9.1666666666667673E-3</v>
      </c>
      <c r="AD420">
        <v>3.1719045999902828E-2</v>
      </c>
      <c r="AE420">
        <v>4.4230281511539404E-2</v>
      </c>
      <c r="AF420">
        <v>3.1719045999902828E-2</v>
      </c>
      <c r="AG420">
        <v>0.16805673758865258</v>
      </c>
      <c r="AH420">
        <v>3.1719045999902828E-2</v>
      </c>
      <c r="AI420">
        <v>11.186671200272</v>
      </c>
      <c r="AJ420">
        <v>68.538681948423999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0.02</v>
      </c>
      <c r="AM420" t="s">
        <v>2950</v>
      </c>
      <c r="AN420">
        <v>13.18</v>
      </c>
      <c r="AO420" t="s">
        <v>2950</v>
      </c>
      <c r="AP420">
        <v>1.5260761047617999E-2</v>
      </c>
      <c r="AQ420">
        <f>(Table2[[#This Row],[Sharpe Ratio]]-AVERAGE(Table2[Sharpe Ratio]))/_xlfn.STDEV.P(Table2[Sharpe Ratio])</f>
        <v>-0.45460243343598911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-2.0961493944494531</v>
      </c>
      <c r="AS420">
        <f>_xlfn.RANK.AVG(Table2[[#This Row],[1Y Return vs Nifty Z-Score]],Table2[1Y Return vs Nifty Z-Score])</f>
        <v>332</v>
      </c>
      <c r="AT420">
        <f>_xlfn.RANK.AVG(Table2[[#This Row],[6M Return vs Nifty Z-Score]],Table2[6M Return vs Nifty Z-Score])</f>
        <v>437</v>
      </c>
      <c r="AU420">
        <f>_xlfn.RANK.AVG(Table2[[#This Row],[Sharpe Ratio Z-Score]],Table2[Sharpe Ratio Z-Score])</f>
        <v>460</v>
      </c>
      <c r="AV420">
        <f>(Table2[[#This Row],[Rank 1Y]]+Table2[[#This Row],[Rank 6M]]+Table2[[#This Row],[Rank Sharpe]])/3</f>
        <v>409.66666666666669</v>
      </c>
    </row>
    <row r="421" spans="1:48" x14ac:dyDescent="0.3">
      <c r="A421" t="s">
        <v>877</v>
      </c>
      <c r="B421" t="s">
        <v>878</v>
      </c>
      <c r="C421" t="s">
        <v>2913</v>
      </c>
      <c r="D421" t="s">
        <v>65</v>
      </c>
      <c r="E421">
        <v>15186.611253659999</v>
      </c>
      <c r="F421">
        <v>1559.65</v>
      </c>
      <c r="G421">
        <v>40.798469168107403</v>
      </c>
      <c r="H421">
        <f>(Table2[[#This Row],[1Y Return vs Nifty]]-AVERAGE(Table2[1Y Return vs Nifty]))/_xlfn.STDEV.P(Table2[1Y Return vs Nifty])</f>
        <v>-6.0313301962901779E-2</v>
      </c>
      <c r="I421">
        <v>3.69799278236622</v>
      </c>
      <c r="J421">
        <f>(Table2[[#This Row],[1M Return vs Nifty]]-AVERAGE(Table2[1M Return vs Nifty]))/_xlfn.STDEV.P(Table2[1M Return vs Nifty])</f>
        <v>2.5795962899608869E-2</v>
      </c>
      <c r="K421">
        <v>4.0119120888346496</v>
      </c>
      <c r="L421">
        <f>(Table2[[#This Row],[6M Return vs Nifty]]-AVERAGE(Table2[6M Return vs Nifty]))/_xlfn.STDEV.P(Table2[6M Return vs Nifty])</f>
        <v>-0.3355364499203109</v>
      </c>
      <c r="M421">
        <v>8.7217492782727692</v>
      </c>
      <c r="N421">
        <f>(Table2[[#This Row],[1W Return vs Nifty]]-AVERAGE(Table2[1W Return vs Nifty]))/_xlfn.STDEV.P(Table2[1W Return vs Nifty])</f>
        <v>1.360623903778333</v>
      </c>
      <c r="O421">
        <v>1501.82</v>
      </c>
      <c r="P421">
        <v>1497.04514298918</v>
      </c>
      <c r="Q421">
        <v>1356.6162259908499</v>
      </c>
      <c r="R421">
        <v>34.968662945848799</v>
      </c>
      <c r="S421">
        <v>3.850661197746752E-2</v>
      </c>
      <c r="T421">
        <v>4.1818950686961731E-2</v>
      </c>
      <c r="U421">
        <v>0.14966190888720776</v>
      </c>
      <c r="V421">
        <v>0.42566661512030501</v>
      </c>
      <c r="W421">
        <v>1547.55</v>
      </c>
      <c r="X421">
        <v>1595.4</v>
      </c>
      <c r="Y421">
        <v>1526.65</v>
      </c>
      <c r="Z421">
        <v>1595.4</v>
      </c>
      <c r="AA421">
        <v>1327.05</v>
      </c>
      <c r="AB421">
        <v>1595.4</v>
      </c>
      <c r="AC421">
        <v>7.818810377693941E-3</v>
      </c>
      <c r="AD421">
        <v>2.2921809380309632E-2</v>
      </c>
      <c r="AE421">
        <v>2.1615956506075396E-2</v>
      </c>
      <c r="AF421">
        <v>2.2921809380309632E-2</v>
      </c>
      <c r="AG421">
        <v>0.17527598809389255</v>
      </c>
      <c r="AH421">
        <v>2.2921809380309632E-2</v>
      </c>
      <c r="AI421">
        <v>10.601737569326399</v>
      </c>
      <c r="AJ421">
        <v>73.284817510138296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0.03</v>
      </c>
      <c r="AM421" t="s">
        <v>2950</v>
      </c>
      <c r="AN421">
        <v>10.38</v>
      </c>
      <c r="AO421" t="s">
        <v>2950</v>
      </c>
      <c r="AP421">
        <v>0</v>
      </c>
      <c r="AQ421">
        <f>(Table2[[#This Row],[Sharpe Ratio]]-AVERAGE(Table2[Sharpe Ratio]))/_xlfn.STDEV.P(Table2[Sharpe Ratio])</f>
        <v>-0.62582703737939727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0.36474307741533196</v>
      </c>
      <c r="AS421">
        <f>_xlfn.RANK.AVG(Table2[[#This Row],[1Y Return vs Nifty Z-Score]],Table2[1Y Return vs Nifty Z-Score])</f>
        <v>301</v>
      </c>
      <c r="AT421">
        <f>_xlfn.RANK.AVG(Table2[[#This Row],[6M Return vs Nifty Z-Score]],Table2[6M Return vs Nifty Z-Score])</f>
        <v>409</v>
      </c>
      <c r="AU421">
        <f>_xlfn.RANK.AVG(Table2[[#This Row],[Sharpe Ratio Z-Score]],Table2[Sharpe Ratio Z-Score])</f>
        <v>520</v>
      </c>
      <c r="AV421">
        <f>(Table2[[#This Row],[Rank 1Y]]+Table2[[#This Row],[Rank 6M]]+Table2[[#This Row],[Rank Sharpe]])/3</f>
        <v>410</v>
      </c>
    </row>
    <row r="422" spans="1:48" hidden="1" x14ac:dyDescent="0.3">
      <c r="A422" t="s">
        <v>1548</v>
      </c>
      <c r="B422" t="s">
        <v>1549</v>
      </c>
      <c r="C422" t="s">
        <v>2914</v>
      </c>
      <c r="D422" t="s">
        <v>238</v>
      </c>
      <c r="E422">
        <v>5242.9196599999996</v>
      </c>
      <c r="F422">
        <v>732.4</v>
      </c>
      <c r="G422">
        <v>49.503211126128001</v>
      </c>
      <c r="H422">
        <f>(Table2[[#This Row],[1Y Return vs Nifty]]-AVERAGE(Table2[1Y Return vs Nifty]))/_xlfn.STDEV.P(Table2[1Y Return vs Nifty])</f>
        <v>4.374775930386135E-2</v>
      </c>
      <c r="I422">
        <v>3.68853526161553</v>
      </c>
      <c r="J422">
        <f>(Table2[[#This Row],[1M Return vs Nifty]]-AVERAGE(Table2[1M Return vs Nifty]))/_xlfn.STDEV.P(Table2[1M Return vs Nifty])</f>
        <v>2.4976115870987085E-2</v>
      </c>
      <c r="K422">
        <v>1.2752708479352</v>
      </c>
      <c r="L422">
        <f>(Table2[[#This Row],[6M Return vs Nifty]]-AVERAGE(Table2[6M Return vs Nifty]))/_xlfn.STDEV.P(Table2[6M Return vs Nifty])</f>
        <v>-0.41917771702977957</v>
      </c>
      <c r="M422">
        <v>7.4001031023325998</v>
      </c>
      <c r="N422">
        <f>(Table2[[#This Row],[1W Return vs Nifty]]-AVERAGE(Table2[1W Return vs Nifty]))/_xlfn.STDEV.P(Table2[1W Return vs Nifty])</f>
        <v>1.1104633120680567</v>
      </c>
      <c r="O422">
        <v>687.2</v>
      </c>
      <c r="P422">
        <v>684.52196232271001</v>
      </c>
      <c r="Q422">
        <v>661.67270865059299</v>
      </c>
      <c r="R422">
        <v>37.930157721043102</v>
      </c>
      <c r="S422">
        <v>6.5774155995343309E-2</v>
      </c>
      <c r="T422">
        <v>6.9943756829701886E-2</v>
      </c>
      <c r="U422">
        <v>0.1068916556852515</v>
      </c>
      <c r="V422">
        <v>1.77459053739321</v>
      </c>
      <c r="W422">
        <v>726</v>
      </c>
      <c r="X422">
        <v>765.85</v>
      </c>
      <c r="Y422">
        <v>691.25</v>
      </c>
      <c r="Z422">
        <v>765.85</v>
      </c>
      <c r="AA422">
        <v>580.6</v>
      </c>
      <c r="AB422">
        <v>765.85</v>
      </c>
      <c r="AC422">
        <v>8.8154269972451349E-3</v>
      </c>
      <c r="AD422">
        <v>4.5671764063353493E-2</v>
      </c>
      <c r="AE422">
        <v>5.9529837251356188E-2</v>
      </c>
      <c r="AF422">
        <v>4.5671764063353493E-2</v>
      </c>
      <c r="AG422">
        <v>0.26145366861867014</v>
      </c>
      <c r="AH422">
        <v>4.5671764063353493E-2</v>
      </c>
      <c r="AI422">
        <v>20.671764063353301</v>
      </c>
      <c r="AJ422">
        <v>81.736972704714603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-0.02</v>
      </c>
      <c r="AM422" t="s">
        <v>2949</v>
      </c>
      <c r="AN422">
        <v>20.100000000000001</v>
      </c>
      <c r="AO422" t="s">
        <v>2950</v>
      </c>
      <c r="AP422">
        <v>0</v>
      </c>
      <c r="AQ422">
        <f>(Table2[[#This Row],[Sharpe Ratio]]-AVERAGE(Table2[Sharpe Ratio]))/_xlfn.STDEV.P(Table2[Sharpe Ratio])</f>
        <v>-0.62582703737939727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0.13418243283372833</v>
      </c>
      <c r="AS422">
        <f>_xlfn.RANK.AVG(Table2[[#This Row],[1Y Return vs Nifty Z-Score]],Table2[1Y Return vs Nifty Z-Score])</f>
        <v>269</v>
      </c>
      <c r="AT422">
        <f>_xlfn.RANK.AVG(Table2[[#This Row],[6M Return vs Nifty Z-Score]],Table2[6M Return vs Nifty Z-Score])</f>
        <v>444</v>
      </c>
      <c r="AU422">
        <f>_xlfn.RANK.AVG(Table2[[#This Row],[Sharpe Ratio Z-Score]],Table2[Sharpe Ratio Z-Score])</f>
        <v>520</v>
      </c>
      <c r="AV422">
        <f>(Table2[[#This Row],[Rank 1Y]]+Table2[[#This Row],[Rank 6M]]+Table2[[#This Row],[Rank Sharpe]])/3</f>
        <v>411</v>
      </c>
    </row>
    <row r="423" spans="1:48" x14ac:dyDescent="0.3">
      <c r="A423" t="s">
        <v>1449</v>
      </c>
      <c r="B423" t="s">
        <v>1450</v>
      </c>
      <c r="C423" t="s">
        <v>2915</v>
      </c>
      <c r="D423" t="s">
        <v>137</v>
      </c>
      <c r="E423">
        <v>6118.3906266000004</v>
      </c>
      <c r="F423">
        <v>963.55</v>
      </c>
      <c r="G423">
        <v>27.7109399682301</v>
      </c>
      <c r="H423">
        <f>(Table2[[#This Row],[1Y Return vs Nifty]]-AVERAGE(Table2[1Y Return vs Nifty]))/_xlfn.STDEV.P(Table2[1Y Return vs Nifty])</f>
        <v>-0.2167685058583049</v>
      </c>
      <c r="I423">
        <v>4.0751463018656002</v>
      </c>
      <c r="J423">
        <f>(Table2[[#This Row],[1M Return vs Nifty]]-AVERAGE(Table2[1M Return vs Nifty]))/_xlfn.STDEV.P(Table2[1M Return vs Nifty])</f>
        <v>5.849038678160326E-2</v>
      </c>
      <c r="K423">
        <v>0.89680079701312998</v>
      </c>
      <c r="L423">
        <f>(Table2[[#This Row],[6M Return vs Nifty]]-AVERAGE(Table2[6M Return vs Nifty]))/_xlfn.STDEV.P(Table2[6M Return vs Nifty])</f>
        <v>-0.43074507710204935</v>
      </c>
      <c r="M423">
        <v>-0.384527350394131</v>
      </c>
      <c r="N423">
        <f>(Table2[[#This Row],[1W Return vs Nifty]]-AVERAGE(Table2[1W Return vs Nifty]))/_xlfn.STDEV.P(Table2[1W Return vs Nifty])</f>
        <v>-0.36300802674517879</v>
      </c>
      <c r="O423">
        <v>916.89</v>
      </c>
      <c r="P423">
        <v>883.78871711229601</v>
      </c>
      <c r="Q423">
        <v>812.43952975262198</v>
      </c>
      <c r="R423">
        <v>48.8394864818004</v>
      </c>
      <c r="S423">
        <v>5.088941966866245E-2</v>
      </c>
      <c r="T423">
        <v>9.0249265852043292E-2</v>
      </c>
      <c r="U423">
        <v>0.18599595996195473</v>
      </c>
      <c r="V423">
        <v>2.41187512349692</v>
      </c>
      <c r="W423">
        <v>960</v>
      </c>
      <c r="X423">
        <v>993.45</v>
      </c>
      <c r="Y423">
        <v>935.05</v>
      </c>
      <c r="Z423">
        <v>993.45</v>
      </c>
      <c r="AA423">
        <v>780</v>
      </c>
      <c r="AB423">
        <v>1003</v>
      </c>
      <c r="AC423">
        <v>3.6979166666666341E-3</v>
      </c>
      <c r="AD423">
        <v>3.103108297441759E-2</v>
      </c>
      <c r="AE423">
        <v>3.0479653494465575E-2</v>
      </c>
      <c r="AF423">
        <v>3.103108297441759E-2</v>
      </c>
      <c r="AG423">
        <v>0.2353205128205127</v>
      </c>
      <c r="AH423">
        <v>4.0942348606714862E-2</v>
      </c>
      <c r="AI423">
        <v>4.09423486067148</v>
      </c>
      <c r="AJ423">
        <v>60.324459234608902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7.0000000000000007E-2</v>
      </c>
      <c r="AM423" t="s">
        <v>2950</v>
      </c>
      <c r="AN423">
        <v>17.3</v>
      </c>
      <c r="AO423" t="s">
        <v>2950</v>
      </c>
      <c r="AP423">
        <v>2.6296926016077998E-2</v>
      </c>
      <c r="AQ423">
        <f>(Table2[[#This Row],[Sharpe Ratio]]-AVERAGE(Table2[Sharpe Ratio]))/_xlfn.STDEV.P(Table2[Sharpe Ratio])</f>
        <v>-0.33077748329868051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-1.2828087062226103</v>
      </c>
      <c r="AS423">
        <f>_xlfn.RANK.AVG(Table2[[#This Row],[1Y Return vs Nifty Z-Score]],Table2[1Y Return vs Nifty Z-Score])</f>
        <v>354</v>
      </c>
      <c r="AT423">
        <f>_xlfn.RANK.AVG(Table2[[#This Row],[6M Return vs Nifty Z-Score]],Table2[6M Return vs Nifty Z-Score])</f>
        <v>448</v>
      </c>
      <c r="AU423">
        <f>_xlfn.RANK.AVG(Table2[[#This Row],[Sharpe Ratio Z-Score]],Table2[Sharpe Ratio Z-Score])</f>
        <v>432</v>
      </c>
      <c r="AV423">
        <f>(Table2[[#This Row],[Rank 1Y]]+Table2[[#This Row],[Rank 6M]]+Table2[[#This Row],[Rank Sharpe]])/3</f>
        <v>411.33333333333331</v>
      </c>
    </row>
    <row r="424" spans="1:48" x14ac:dyDescent="0.3">
      <c r="A424" t="s">
        <v>844</v>
      </c>
      <c r="B424" t="s">
        <v>845</v>
      </c>
      <c r="C424" t="s">
        <v>2915</v>
      </c>
      <c r="D424" t="s">
        <v>846</v>
      </c>
      <c r="E424">
        <v>16131.915383685</v>
      </c>
      <c r="F424">
        <v>216.52</v>
      </c>
      <c r="G424">
        <v>-9.3361162306526797</v>
      </c>
      <c r="H424">
        <f>(Table2[[#This Row],[1Y Return vs Nifty]]-AVERAGE(Table2[1Y Return vs Nifty]))/_xlfn.STDEV.P(Table2[1Y Return vs Nifty])</f>
        <v>-0.65964849052149122</v>
      </c>
      <c r="I424">
        <v>-0.14999095956713099</v>
      </c>
      <c r="J424">
        <f>(Table2[[#This Row],[1M Return vs Nifty]]-AVERAGE(Table2[1M Return vs Nifty]))/_xlfn.STDEV.P(Table2[1M Return vs Nifty])</f>
        <v>-0.30777539477135835</v>
      </c>
      <c r="K424">
        <v>12.525530477585299</v>
      </c>
      <c r="L424">
        <f>(Table2[[#This Row],[6M Return vs Nifty]]-AVERAGE(Table2[6M Return vs Nifty]))/_xlfn.STDEV.P(Table2[6M Return vs Nifty])</f>
        <v>-7.5330684151928756E-2</v>
      </c>
      <c r="M424">
        <v>-2.2553576838848501</v>
      </c>
      <c r="N424">
        <f>(Table2[[#This Row],[1W Return vs Nifty]]-AVERAGE(Table2[1W Return vs Nifty]))/_xlfn.STDEV.P(Table2[1W Return vs Nifty])</f>
        <v>-0.71711794794451067</v>
      </c>
      <c r="O424">
        <v>212.9</v>
      </c>
      <c r="P424">
        <v>210.79010001595501</v>
      </c>
      <c r="Q424">
        <v>193.586458791773</v>
      </c>
      <c r="R424">
        <v>33.178503299381099</v>
      </c>
      <c r="S424">
        <v>1.700328792860506E-2</v>
      </c>
      <c r="T424">
        <v>2.7182965346149057E-2</v>
      </c>
      <c r="U424">
        <v>0.11846666007199902</v>
      </c>
      <c r="V424">
        <v>1.00889555044021</v>
      </c>
      <c r="W424">
        <v>214.5</v>
      </c>
      <c r="X424">
        <v>218.06</v>
      </c>
      <c r="Y424">
        <v>212.2</v>
      </c>
      <c r="Z424">
        <v>218.25</v>
      </c>
      <c r="AA424">
        <v>186.3</v>
      </c>
      <c r="AB424">
        <v>224.5</v>
      </c>
      <c r="AC424">
        <v>9.4172494172495291E-3</v>
      </c>
      <c r="AD424">
        <v>7.1125069277664377E-3</v>
      </c>
      <c r="AE424">
        <v>2.0358152686145159E-2</v>
      </c>
      <c r="AF424">
        <v>7.9900240162571468E-3</v>
      </c>
      <c r="AG424">
        <v>0.16221148684916797</v>
      </c>
      <c r="AH424">
        <v>3.6855717716608227E-2</v>
      </c>
      <c r="AI424">
        <v>9.7127286162941004</v>
      </c>
      <c r="AJ424">
        <v>58.972099853157097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-0.03</v>
      </c>
      <c r="AM424" t="s">
        <v>2949</v>
      </c>
      <c r="AN424">
        <v>9.6300000000000008</v>
      </c>
      <c r="AO424" t="s">
        <v>2950</v>
      </c>
      <c r="AP424">
        <v>5.9225756570767001E-2</v>
      </c>
      <c r="AQ424">
        <f>(Table2[[#This Row],[Sharpe Ratio]]-AVERAGE(Table2[Sharpe Ratio]))/_xlfn.STDEV.P(Table2[Sharpe Ratio])</f>
        <v>3.8681546460931311E-2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-1.7211909709283577</v>
      </c>
      <c r="AS424">
        <f>_xlfn.RANK.AVG(Table2[[#This Row],[1Y Return vs Nifty Z-Score]],Table2[1Y Return vs Nifty Z-Score])</f>
        <v>570</v>
      </c>
      <c r="AT424">
        <f>_xlfn.RANK.AVG(Table2[[#This Row],[6M Return vs Nifty Z-Score]],Table2[6M Return vs Nifty Z-Score])</f>
        <v>332</v>
      </c>
      <c r="AU424">
        <f>_xlfn.RANK.AVG(Table2[[#This Row],[Sharpe Ratio Z-Score]],Table2[Sharpe Ratio Z-Score])</f>
        <v>341</v>
      </c>
      <c r="AV424">
        <f>(Table2[[#This Row],[Rank 1Y]]+Table2[[#This Row],[Rank 6M]]+Table2[[#This Row],[Rank Sharpe]])/3</f>
        <v>414.33333333333331</v>
      </c>
    </row>
    <row r="425" spans="1:48" x14ac:dyDescent="0.3">
      <c r="A425" t="s">
        <v>1281</v>
      </c>
      <c r="B425" t="s">
        <v>1282</v>
      </c>
      <c r="C425" t="s">
        <v>2913</v>
      </c>
      <c r="D425" t="s">
        <v>65</v>
      </c>
      <c r="E425">
        <v>7648.81774632</v>
      </c>
      <c r="F425">
        <v>460.7</v>
      </c>
      <c r="G425">
        <v>22.2544878543019</v>
      </c>
      <c r="H425">
        <f>(Table2[[#This Row],[1Y Return vs Nifty]]-AVERAGE(Table2[1Y Return vs Nifty]))/_xlfn.STDEV.P(Table2[1Y Return vs Nifty])</f>
        <v>-0.28199780277083009</v>
      </c>
      <c r="I425">
        <v>-9.5837909015964993</v>
      </c>
      <c r="J425">
        <f>(Table2[[#This Row],[1M Return vs Nifty]]-AVERAGE(Table2[1M Return vs Nifty]))/_xlfn.STDEV.P(Table2[1M Return vs Nifty])</f>
        <v>-1.1255661303106805</v>
      </c>
      <c r="K425">
        <v>8.4153022064508498</v>
      </c>
      <c r="L425">
        <f>(Table2[[#This Row],[6M Return vs Nifty]]-AVERAGE(Table2[6M Return vs Nifty]))/_xlfn.STDEV.P(Table2[6M Return vs Nifty])</f>
        <v>-0.20095354460178971</v>
      </c>
      <c r="M425">
        <v>-0.173093158336833</v>
      </c>
      <c r="N425">
        <f>(Table2[[#This Row],[1W Return vs Nifty]]-AVERAGE(Table2[1W Return vs Nifty]))/_xlfn.STDEV.P(Table2[1W Return vs Nifty])</f>
        <v>-0.32298785829486559</v>
      </c>
      <c r="O425">
        <v>454.71</v>
      </c>
      <c r="P425">
        <v>452.061760095674</v>
      </c>
      <c r="Q425">
        <v>417.50875176474199</v>
      </c>
      <c r="R425">
        <v>54.223439925805899</v>
      </c>
      <c r="S425">
        <v>1.3173231290273035E-2</v>
      </c>
      <c r="T425">
        <v>1.9108539290069171E-2</v>
      </c>
      <c r="U425">
        <v>0.10344992303202161</v>
      </c>
      <c r="V425">
        <v>0.91817246399430397</v>
      </c>
      <c r="W425">
        <v>456</v>
      </c>
      <c r="X425">
        <v>462.5</v>
      </c>
      <c r="Y425">
        <v>451.65</v>
      </c>
      <c r="Z425">
        <v>469</v>
      </c>
      <c r="AA425">
        <v>405</v>
      </c>
      <c r="AB425">
        <v>469</v>
      </c>
      <c r="AC425">
        <v>1.0307017543859542E-2</v>
      </c>
      <c r="AD425">
        <v>3.9070978945083823E-3</v>
      </c>
      <c r="AE425">
        <v>2.0037639765305038E-2</v>
      </c>
      <c r="AF425">
        <v>1.8016062513566355E-2</v>
      </c>
      <c r="AG425">
        <v>0.1375308641975308</v>
      </c>
      <c r="AH425">
        <v>1.8016062513566355E-2</v>
      </c>
      <c r="AI425">
        <v>6.3490340785760697</v>
      </c>
      <c r="AJ425">
        <v>50.285434676235496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0.04</v>
      </c>
      <c r="AM425" t="s">
        <v>2950</v>
      </c>
      <c r="AN425">
        <v>8.77</v>
      </c>
      <c r="AO425" t="s">
        <v>2950</v>
      </c>
      <c r="AP425">
        <v>5.7024598740209997E-3</v>
      </c>
      <c r="AQ425">
        <f>(Table2[[#This Row],[Sharpe Ratio]]-AVERAGE(Table2[Sharpe Ratio]))/_xlfn.STDEV.P(Table2[Sharpe Ratio])</f>
        <v>-0.56184586171025686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-2.4933511976884231</v>
      </c>
      <c r="AS425">
        <f>_xlfn.RANK.AVG(Table2[[#This Row],[1Y Return vs Nifty Z-Score]],Table2[1Y Return vs Nifty Z-Score])</f>
        <v>381</v>
      </c>
      <c r="AT425">
        <f>_xlfn.RANK.AVG(Table2[[#This Row],[6M Return vs Nifty Z-Score]],Table2[6M Return vs Nifty Z-Score])</f>
        <v>372</v>
      </c>
      <c r="AU425">
        <f>_xlfn.RANK.AVG(Table2[[#This Row],[Sharpe Ratio Z-Score]],Table2[Sharpe Ratio Z-Score])</f>
        <v>490</v>
      </c>
      <c r="AV425">
        <f>(Table2[[#This Row],[Rank 1Y]]+Table2[[#This Row],[Rank 6M]]+Table2[[#This Row],[Rank Sharpe]])/3</f>
        <v>414.33333333333331</v>
      </c>
    </row>
    <row r="426" spans="1:48" x14ac:dyDescent="0.3">
      <c r="A426" t="s">
        <v>1343</v>
      </c>
      <c r="B426" t="s">
        <v>1344</v>
      </c>
      <c r="C426" t="s">
        <v>2906</v>
      </c>
      <c r="D426" t="s">
        <v>597</v>
      </c>
      <c r="E426">
        <v>7049.0651416800001</v>
      </c>
      <c r="F426">
        <v>237.07</v>
      </c>
      <c r="G426">
        <v>13.6445681593044</v>
      </c>
      <c r="H426">
        <f>(Table2[[#This Row],[1Y Return vs Nifty]]-AVERAGE(Table2[1Y Return vs Nifty]))/_xlfn.STDEV.P(Table2[1Y Return vs Nifty])</f>
        <v>-0.38492530885933685</v>
      </c>
      <c r="I426">
        <v>3.82062760133054</v>
      </c>
      <c r="J426">
        <f>(Table2[[#This Row],[1M Return vs Nifty]]-AVERAGE(Table2[1M Return vs Nifty]))/_xlfn.STDEV.P(Table2[1M Return vs Nifty])</f>
        <v>3.6426845409291274E-2</v>
      </c>
      <c r="K426">
        <v>-1.0659810756669901</v>
      </c>
      <c r="L426">
        <f>(Table2[[#This Row],[6M Return vs Nifty]]-AVERAGE(Table2[6M Return vs Nifty]))/_xlfn.STDEV.P(Table2[6M Return vs Nifty])</f>
        <v>-0.49073451248617139</v>
      </c>
      <c r="M426">
        <v>5.5597654389428701</v>
      </c>
      <c r="N426">
        <f>(Table2[[#This Row],[1W Return vs Nifty]]-AVERAGE(Table2[1W Return vs Nifty]))/_xlfn.STDEV.P(Table2[1W Return vs Nifty])</f>
        <v>0.76212502970380369</v>
      </c>
      <c r="O426">
        <v>222.3</v>
      </c>
      <c r="P426">
        <v>220.46852262472001</v>
      </c>
      <c r="Q426">
        <v>216.23762812399201</v>
      </c>
      <c r="R426">
        <v>32.7133856178637</v>
      </c>
      <c r="S426">
        <v>6.6441745389113738E-2</v>
      </c>
      <c r="T426">
        <v>7.5300896371219839E-2</v>
      </c>
      <c r="U426">
        <v>9.634017935149819E-2</v>
      </c>
      <c r="V426">
        <v>1.7761999787221601</v>
      </c>
      <c r="W426">
        <v>236.15</v>
      </c>
      <c r="X426">
        <v>240.35</v>
      </c>
      <c r="Y426">
        <v>223.51</v>
      </c>
      <c r="Z426">
        <v>240.35</v>
      </c>
      <c r="AA426">
        <v>201.6</v>
      </c>
      <c r="AB426">
        <v>240.35</v>
      </c>
      <c r="AC426">
        <v>3.8958289222950082E-3</v>
      </c>
      <c r="AD426">
        <v>1.3835575990213789E-2</v>
      </c>
      <c r="AE426">
        <v>6.0668426468614367E-2</v>
      </c>
      <c r="AF426">
        <v>1.3835575990213789E-2</v>
      </c>
      <c r="AG426">
        <v>0.17594246031746041</v>
      </c>
      <c r="AH426">
        <v>1.3835575990213789E-2</v>
      </c>
      <c r="AI426">
        <v>18.361665330914899</v>
      </c>
      <c r="AJ426">
        <v>45.620393120392997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0.02</v>
      </c>
      <c r="AM426" t="s">
        <v>2950</v>
      </c>
      <c r="AN426">
        <v>11.25</v>
      </c>
      <c r="AO426" t="s">
        <v>2950</v>
      </c>
      <c r="AP426">
        <v>5.8139181923458003E-2</v>
      </c>
      <c r="AQ426">
        <f>(Table2[[#This Row],[Sharpe Ratio]]-AVERAGE(Table2[Sharpe Ratio]))/_xlfn.STDEV.P(Table2[Sharpe Ratio])</f>
        <v>2.6490259731527258E-2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-5.061768650088605E-2</v>
      </c>
      <c r="AS426">
        <f>_xlfn.RANK.AVG(Table2[[#This Row],[1Y Return vs Nifty Z-Score]],Table2[1Y Return vs Nifty Z-Score])</f>
        <v>433</v>
      </c>
      <c r="AT426">
        <f>_xlfn.RANK.AVG(Table2[[#This Row],[6M Return vs Nifty Z-Score]],Table2[6M Return vs Nifty Z-Score])</f>
        <v>470</v>
      </c>
      <c r="AU426">
        <f>_xlfn.RANK.AVG(Table2[[#This Row],[Sharpe Ratio Z-Score]],Table2[Sharpe Ratio Z-Score])</f>
        <v>343</v>
      </c>
      <c r="AV426">
        <f>(Table2[[#This Row],[Rank 1Y]]+Table2[[#This Row],[Rank 6M]]+Table2[[#This Row],[Rank Sharpe]])/3</f>
        <v>415.33333333333331</v>
      </c>
    </row>
    <row r="427" spans="1:48" hidden="1" x14ac:dyDescent="0.3">
      <c r="A427" t="s">
        <v>1561</v>
      </c>
      <c r="B427" t="s">
        <v>1562</v>
      </c>
      <c r="C427" t="s">
        <v>2910</v>
      </c>
      <c r="D427" t="s">
        <v>255</v>
      </c>
      <c r="E427">
        <v>5196.2115396250001</v>
      </c>
      <c r="F427">
        <v>129.13999999999999</v>
      </c>
      <c r="G427">
        <v>2.8537436000676402</v>
      </c>
      <c r="H427">
        <f>(Table2[[#This Row],[1Y Return vs Nifty]]-AVERAGE(Table2[1Y Return vs Nifty]))/_xlfn.STDEV.P(Table2[1Y Return vs Nifty])</f>
        <v>-0.5139244981509824</v>
      </c>
      <c r="I427">
        <v>-9.0836530180071993</v>
      </c>
      <c r="J427">
        <f>(Table2[[#This Row],[1M Return vs Nifty]]-AVERAGE(Table2[1M Return vs Nifty]))/_xlfn.STDEV.P(Table2[1M Return vs Nifty])</f>
        <v>-1.082210522792509</v>
      </c>
      <c r="K427">
        <v>11.435698389260599</v>
      </c>
      <c r="L427">
        <f>(Table2[[#This Row],[6M Return vs Nifty]]-AVERAGE(Table2[6M Return vs Nifty]))/_xlfn.STDEV.P(Table2[6M Return vs Nifty])</f>
        <v>-0.10863974031965515</v>
      </c>
      <c r="M427">
        <v>-0.88143908404808302</v>
      </c>
      <c r="N427">
        <f>(Table2[[#This Row],[1W Return vs Nifty]]-AVERAGE(Table2[1W Return vs Nifty]))/_xlfn.STDEV.P(Table2[1W Return vs Nifty])</f>
        <v>-0.45706325543013604</v>
      </c>
      <c r="O427">
        <v>127.01</v>
      </c>
      <c r="P427">
        <v>127.734839669832</v>
      </c>
      <c r="Q427">
        <v>121.155739059844</v>
      </c>
      <c r="R427">
        <v>39.051201629272299</v>
      </c>
      <c r="S427">
        <v>1.6770333044642038E-2</v>
      </c>
      <c r="T427">
        <v>1.1000603545595178E-2</v>
      </c>
      <c r="U427">
        <v>6.5900806698164116E-2</v>
      </c>
      <c r="V427">
        <v>0.48761817724452999</v>
      </c>
      <c r="W427">
        <v>126.85</v>
      </c>
      <c r="X427">
        <v>130.30000000000001</v>
      </c>
      <c r="Y427">
        <v>126</v>
      </c>
      <c r="Z427">
        <v>132.4</v>
      </c>
      <c r="AA427">
        <v>105.8</v>
      </c>
      <c r="AB427">
        <v>132.4</v>
      </c>
      <c r="AC427">
        <v>1.805281828931804E-2</v>
      </c>
      <c r="AD427">
        <v>8.9824996128233803E-3</v>
      </c>
      <c r="AE427">
        <v>2.4920634920634788E-2</v>
      </c>
      <c r="AF427">
        <v>2.5243921325693197E-2</v>
      </c>
      <c r="AG427">
        <v>0.22060491493383738</v>
      </c>
      <c r="AH427">
        <v>2.5243921325693197E-2</v>
      </c>
      <c r="AI427">
        <v>11.506891745392601</v>
      </c>
      <c r="AJ427">
        <v>30.8409321175278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-0.18</v>
      </c>
      <c r="AM427" t="s">
        <v>2949</v>
      </c>
      <c r="AN427">
        <v>14.44</v>
      </c>
      <c r="AO427" t="s">
        <v>2950</v>
      </c>
      <c r="AP427">
        <v>2.9473689589785999E-2</v>
      </c>
      <c r="AQ427">
        <f>(Table2[[#This Row],[Sharpe Ratio]]-AVERAGE(Table2[Sharpe Ratio]))/_xlfn.STDEV.P(Table2[Sharpe Ratio])</f>
        <v>-0.29513443227175284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487</v>
      </c>
      <c r="AT427">
        <f>_xlfn.RANK.AVG(Table2[[#This Row],[6M Return vs Nifty Z-Score]],Table2[6M Return vs Nifty Z-Score])</f>
        <v>344</v>
      </c>
      <c r="AU427">
        <f>_xlfn.RANK.AVG(Table2[[#This Row],[Sharpe Ratio Z-Score]],Table2[Sharpe Ratio Z-Score])</f>
        <v>417</v>
      </c>
      <c r="AV427">
        <f>(Table2[[#This Row],[Rank 1Y]]+Table2[[#This Row],[Rank 6M]]+Table2[[#This Row],[Rank Sharpe]])/3</f>
        <v>416</v>
      </c>
    </row>
    <row r="428" spans="1:48" x14ac:dyDescent="0.3">
      <c r="A428" t="s">
        <v>1939</v>
      </c>
      <c r="B428" t="s">
        <v>1940</v>
      </c>
      <c r="C428" t="s">
        <v>2914</v>
      </c>
      <c r="D428" t="s">
        <v>475</v>
      </c>
      <c r="E428">
        <v>2906.7259979599999</v>
      </c>
      <c r="F428">
        <v>4122</v>
      </c>
      <c r="G428">
        <v>22.690532958140999</v>
      </c>
      <c r="H428">
        <f>(Table2[[#This Row],[1Y Return vs Nifty]]-AVERAGE(Table2[1Y Return vs Nifty]))/_xlfn.STDEV.P(Table2[1Y Return vs Nifty])</f>
        <v>-0.27678509037975646</v>
      </c>
      <c r="I428">
        <v>16.232812939756101</v>
      </c>
      <c r="J428">
        <f>(Table2[[#This Row],[1M Return vs Nifty]]-AVERAGE(Table2[1M Return vs Nifty]))/_xlfn.STDEV.P(Table2[1M Return vs Nifty])</f>
        <v>1.1124057976805508</v>
      </c>
      <c r="K428">
        <v>-2.830596343272</v>
      </c>
      <c r="L428">
        <f>(Table2[[#This Row],[6M Return vs Nifty]]-AVERAGE(Table2[6M Return vs Nifty]))/_xlfn.STDEV.P(Table2[6M Return vs Nifty])</f>
        <v>-0.54466728772078243</v>
      </c>
      <c r="M428">
        <v>1.72207737556761</v>
      </c>
      <c r="N428">
        <f>(Table2[[#This Row],[1W Return vs Nifty]]-AVERAGE(Table2[1W Return vs Nifty]))/_xlfn.STDEV.P(Table2[1W Return vs Nifty])</f>
        <v>3.5729165053808451E-2</v>
      </c>
      <c r="O428">
        <v>3794.4</v>
      </c>
      <c r="P428">
        <v>3534.58645991393</v>
      </c>
      <c r="Q428">
        <v>3364.0042552847499</v>
      </c>
      <c r="R428">
        <v>48.522466509490897</v>
      </c>
      <c r="S428">
        <v>8.6337760910816019E-2</v>
      </c>
      <c r="T428">
        <v>0.16619017436635963</v>
      </c>
      <c r="U428">
        <v>0.22532544170372604</v>
      </c>
      <c r="V428">
        <v>1.8252615075450001</v>
      </c>
      <c r="W428">
        <v>4028.5</v>
      </c>
      <c r="X428">
        <v>4141.2</v>
      </c>
      <c r="Y428">
        <v>3892</v>
      </c>
      <c r="Z428">
        <v>4224</v>
      </c>
      <c r="AA428">
        <v>3190.05</v>
      </c>
      <c r="AB428">
        <v>4224</v>
      </c>
      <c r="AC428">
        <v>2.3209631376442941E-2</v>
      </c>
      <c r="AD428">
        <v>4.6579330422125143E-3</v>
      </c>
      <c r="AE428">
        <v>5.9095580678314441E-2</v>
      </c>
      <c r="AF428">
        <v>2.4745269286754024E-2</v>
      </c>
      <c r="AG428">
        <v>0.2921427563831287</v>
      </c>
      <c r="AH428">
        <v>2.4745269286754024E-2</v>
      </c>
      <c r="AI428">
        <v>2.4745269286754001</v>
      </c>
      <c r="AJ428">
        <v>51.733784878156499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0.04</v>
      </c>
      <c r="AM428" t="s">
        <v>2950</v>
      </c>
      <c r="AN428">
        <v>26.11</v>
      </c>
      <c r="AO428" t="s">
        <v>2950</v>
      </c>
      <c r="AP428">
        <v>4.2575399354247999E-2</v>
      </c>
      <c r="AQ428">
        <f>(Table2[[#This Row],[Sharpe Ratio]]-AVERAGE(Table2[Sharpe Ratio]))/_xlfn.STDEV.P(Table2[Sharpe Ratio])</f>
        <v>-0.14813422314708113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0.17854836148673919</v>
      </c>
      <c r="AS428">
        <f>_xlfn.RANK.AVG(Table2[[#This Row],[1Y Return vs Nifty Z-Score]],Table2[1Y Return vs Nifty Z-Score])</f>
        <v>377</v>
      </c>
      <c r="AT428">
        <f>_xlfn.RANK.AVG(Table2[[#This Row],[6M Return vs Nifty Z-Score]],Table2[6M Return vs Nifty Z-Score])</f>
        <v>481</v>
      </c>
      <c r="AU428">
        <f>_xlfn.RANK.AVG(Table2[[#This Row],[Sharpe Ratio Z-Score]],Table2[Sharpe Ratio Z-Score])</f>
        <v>390</v>
      </c>
      <c r="AV428">
        <f>(Table2[[#This Row],[Rank 1Y]]+Table2[[#This Row],[Rank 6M]]+Table2[[#This Row],[Rank Sharpe]])/3</f>
        <v>416</v>
      </c>
    </row>
    <row r="429" spans="1:48" x14ac:dyDescent="0.3">
      <c r="A429" t="s">
        <v>428</v>
      </c>
      <c r="B429" t="s">
        <v>429</v>
      </c>
      <c r="C429" t="s">
        <v>2918</v>
      </c>
      <c r="D429" t="s">
        <v>101</v>
      </c>
      <c r="E429">
        <v>48998.391598274997</v>
      </c>
      <c r="F429">
        <v>2590.1999999999998</v>
      </c>
      <c r="G429">
        <v>15.696614273832401</v>
      </c>
      <c r="H429">
        <f>(Table2[[#This Row],[1Y Return vs Nifty]]-AVERAGE(Table2[1Y Return vs Nifty]))/_xlfn.STDEV.P(Table2[1Y Return vs Nifty])</f>
        <v>-0.36039407088859304</v>
      </c>
      <c r="I429">
        <v>0.34017688411741498</v>
      </c>
      <c r="J429">
        <f>(Table2[[#This Row],[1M Return vs Nifty]]-AVERAGE(Table2[1M Return vs Nifty]))/_xlfn.STDEV.P(Table2[1M Return vs Nifty])</f>
        <v>-0.26528406318835285</v>
      </c>
      <c r="K429">
        <v>12.342610797115601</v>
      </c>
      <c r="L429">
        <f>(Table2[[#This Row],[6M Return vs Nifty]]-AVERAGE(Table2[6M Return vs Nifty]))/_xlfn.STDEV.P(Table2[6M Return vs Nifty])</f>
        <v>-8.092134529709083E-2</v>
      </c>
      <c r="M429">
        <v>-1.5906208613350701</v>
      </c>
      <c r="N429">
        <f>(Table2[[#This Row],[1W Return vs Nifty]]-AVERAGE(Table2[1W Return vs Nifty]))/_xlfn.STDEV.P(Table2[1W Return vs Nifty])</f>
        <v>-0.59129686217443411</v>
      </c>
      <c r="O429">
        <v>2568.71</v>
      </c>
      <c r="P429">
        <v>2534.3735183679501</v>
      </c>
      <c r="Q429">
        <v>2353.22518296618</v>
      </c>
      <c r="R429">
        <v>75.249275354543002</v>
      </c>
      <c r="S429">
        <v>8.366067014182077E-3</v>
      </c>
      <c r="T429">
        <v>2.202772449579582E-2</v>
      </c>
      <c r="U429">
        <v>0.10070214221280738</v>
      </c>
      <c r="V429">
        <v>0.84107918741444199</v>
      </c>
      <c r="W429">
        <v>2579</v>
      </c>
      <c r="X429">
        <v>2650</v>
      </c>
      <c r="Y429">
        <v>2579</v>
      </c>
      <c r="Z429">
        <v>2694.55</v>
      </c>
      <c r="AA429">
        <v>2150</v>
      </c>
      <c r="AB429">
        <v>2714</v>
      </c>
      <c r="AC429">
        <v>4.342768514928208E-3</v>
      </c>
      <c r="AD429">
        <v>2.3087020307312356E-2</v>
      </c>
      <c r="AE429">
        <v>4.342768514928208E-3</v>
      </c>
      <c r="AF429">
        <v>4.028646436568617E-2</v>
      </c>
      <c r="AG429">
        <v>0.20474418604651157</v>
      </c>
      <c r="AH429">
        <v>4.7795537024168055E-2</v>
      </c>
      <c r="AI429">
        <v>6.0304223612076298</v>
      </c>
      <c r="AJ429">
        <v>47.673888255416102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-0.04</v>
      </c>
      <c r="AM429" t="s">
        <v>2949</v>
      </c>
      <c r="AN429">
        <v>13.5</v>
      </c>
      <c r="AO429" t="s">
        <v>2950</v>
      </c>
      <c r="AP429">
        <v>1.27062718641E-4</v>
      </c>
      <c r="AQ429">
        <f>(Table2[[#This Row],[Sharpe Ratio]]-AVERAGE(Table2[Sharpe Ratio]))/_xlfn.STDEV.P(Table2[Sharpe Ratio])</f>
        <v>-0.62440140312646641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-1.9222977446749374</v>
      </c>
      <c r="AS429">
        <f>_xlfn.RANK.AVG(Table2[[#This Row],[1Y Return vs Nifty Z-Score]],Table2[1Y Return vs Nifty Z-Score])</f>
        <v>420</v>
      </c>
      <c r="AT429">
        <f>_xlfn.RANK.AVG(Table2[[#This Row],[6M Return vs Nifty Z-Score]],Table2[6M Return vs Nifty Z-Score])</f>
        <v>336</v>
      </c>
      <c r="AU429">
        <f>_xlfn.RANK.AVG(Table2[[#This Row],[Sharpe Ratio Z-Score]],Table2[Sharpe Ratio Z-Score])</f>
        <v>498</v>
      </c>
      <c r="AV429">
        <f>(Table2[[#This Row],[Rank 1Y]]+Table2[[#This Row],[Rank 6M]]+Table2[[#This Row],[Rank Sharpe]])/3</f>
        <v>418</v>
      </c>
    </row>
    <row r="430" spans="1:48" hidden="1" x14ac:dyDescent="0.3">
      <c r="A430" t="s">
        <v>1682</v>
      </c>
      <c r="B430" t="s">
        <v>1683</v>
      </c>
      <c r="C430" t="s">
        <v>2923</v>
      </c>
      <c r="D430" t="s">
        <v>649</v>
      </c>
      <c r="E430">
        <v>4172.6397629000003</v>
      </c>
      <c r="F430">
        <v>695.7</v>
      </c>
      <c r="G430">
        <v>10.079122417812799</v>
      </c>
      <c r="H430">
        <f>(Table2[[#This Row],[1Y Return vs Nifty]]-AVERAGE(Table2[1Y Return vs Nifty]))/_xlfn.STDEV.P(Table2[1Y Return vs Nifty])</f>
        <v>-0.42754852153329942</v>
      </c>
      <c r="I430">
        <v>3.7132987828647699</v>
      </c>
      <c r="J430">
        <f>(Table2[[#This Row],[1M Return vs Nifty]]-AVERAGE(Table2[1M Return vs Nifty]))/_xlfn.STDEV.P(Table2[1M Return vs Nifty])</f>
        <v>2.7122798902364059E-2</v>
      </c>
      <c r="K430">
        <v>-15.0105119518265</v>
      </c>
      <c r="L430">
        <f>(Table2[[#This Row],[6M Return vs Nifty]]-AVERAGE(Table2[6M Return vs Nifty]))/_xlfn.STDEV.P(Table2[6M Return vs Nifty])</f>
        <v>-0.91692783819434875</v>
      </c>
      <c r="M430">
        <v>8.5688272318860701</v>
      </c>
      <c r="N430">
        <f>(Table2[[#This Row],[1W Return vs Nifty]]-AVERAGE(Table2[1W Return vs Nifty]))/_xlfn.STDEV.P(Table2[1W Return vs Nifty])</f>
        <v>1.3316788878534545</v>
      </c>
      <c r="O430">
        <v>644.21</v>
      </c>
      <c r="P430">
        <v>632.78564556579704</v>
      </c>
      <c r="Q430">
        <v>635.99801284559396</v>
      </c>
      <c r="R430">
        <v>43.0188295944819</v>
      </c>
      <c r="S430">
        <v>7.9927352881824287E-2</v>
      </c>
      <c r="T430">
        <v>9.9424433653119593E-2</v>
      </c>
      <c r="U430">
        <v>9.3871342281851344E-2</v>
      </c>
      <c r="V430">
        <v>1.67280774016845</v>
      </c>
      <c r="W430">
        <v>677</v>
      </c>
      <c r="X430">
        <v>700.1</v>
      </c>
      <c r="Y430">
        <v>676.5</v>
      </c>
      <c r="Z430">
        <v>708.4</v>
      </c>
      <c r="AA430">
        <v>551.6</v>
      </c>
      <c r="AB430">
        <v>708.4</v>
      </c>
      <c r="AC430">
        <v>2.7621861152141935E-2</v>
      </c>
      <c r="AD430">
        <v>6.3245651861434382E-3</v>
      </c>
      <c r="AE430">
        <v>2.8381374722838304E-2</v>
      </c>
      <c r="AF430">
        <v>1.8254994969095772E-2</v>
      </c>
      <c r="AG430">
        <v>0.26124002900652643</v>
      </c>
      <c r="AH430">
        <v>1.8254994969095772E-2</v>
      </c>
      <c r="AI430">
        <v>17.1481960615207</v>
      </c>
      <c r="AJ430">
        <v>49.516441005802697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0.02</v>
      </c>
      <c r="AM430" t="s">
        <v>2950</v>
      </c>
      <c r="AN430">
        <v>18.22</v>
      </c>
      <c r="AO430" t="s">
        <v>2950</v>
      </c>
      <c r="AP430">
        <v>0.11527341229743999</v>
      </c>
      <c r="AQ430">
        <f>(Table2[[#This Row],[Sharpe Ratio]]-AVERAGE(Table2[Sharpe Ratio]))/_xlfn.STDEV.P(Table2[Sharpe Ratio])</f>
        <v>0.66753207520005997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446</v>
      </c>
      <c r="AT430">
        <f>_xlfn.RANK.AVG(Table2[[#This Row],[6M Return vs Nifty Z-Score]],Table2[6M Return vs Nifty Z-Score])</f>
        <v>615</v>
      </c>
      <c r="AU430">
        <f>_xlfn.RANK.AVG(Table2[[#This Row],[Sharpe Ratio Z-Score]],Table2[Sharpe Ratio Z-Score])</f>
        <v>193</v>
      </c>
      <c r="AV430">
        <f>(Table2[[#This Row],[Rank 1Y]]+Table2[[#This Row],[Rank 6M]]+Table2[[#This Row],[Rank Sharpe]])/3</f>
        <v>418</v>
      </c>
    </row>
    <row r="431" spans="1:48" x14ac:dyDescent="0.3">
      <c r="A431" t="s">
        <v>671</v>
      </c>
      <c r="B431" t="s">
        <v>672</v>
      </c>
      <c r="C431" t="s">
        <v>2908</v>
      </c>
      <c r="D431" t="s">
        <v>188</v>
      </c>
      <c r="E431">
        <v>22458.709112910001</v>
      </c>
      <c r="F431">
        <v>7536.95</v>
      </c>
      <c r="G431">
        <v>41.012811048447702</v>
      </c>
      <c r="H431">
        <f>(Table2[[#This Row],[1Y Return vs Nifty]]-AVERAGE(Table2[1Y Return vs Nifty]))/_xlfn.STDEV.P(Table2[1Y Return vs Nifty])</f>
        <v>-5.7750946450275294E-2</v>
      </c>
      <c r="I431">
        <v>4.49544824951656</v>
      </c>
      <c r="J431">
        <f>(Table2[[#This Row],[1M Return vs Nifty]]-AVERAGE(Table2[1M Return vs Nifty]))/_xlfn.STDEV.P(Table2[1M Return vs Nifty])</f>
        <v>9.492523181014309E-2</v>
      </c>
      <c r="K431">
        <v>11.030895892418499</v>
      </c>
      <c r="L431">
        <f>(Table2[[#This Row],[6M Return vs Nifty]]-AVERAGE(Table2[6M Return vs Nifty]))/_xlfn.STDEV.P(Table2[6M Return vs Nifty])</f>
        <v>-0.12101191145372085</v>
      </c>
      <c r="M431">
        <v>-5.10693746519269</v>
      </c>
      <c r="N431">
        <f>(Table2[[#This Row],[1W Return vs Nifty]]-AVERAGE(Table2[1W Return vs Nifty]))/_xlfn.STDEV.P(Table2[1W Return vs Nifty])</f>
        <v>-1.2568636820049728</v>
      </c>
      <c r="O431">
        <v>7422.43</v>
      </c>
      <c r="P431">
        <v>7100.1372047560899</v>
      </c>
      <c r="Q431">
        <v>6482.7950822912899</v>
      </c>
      <c r="R431">
        <v>56.670335748347497</v>
      </c>
      <c r="S431">
        <v>1.5428909400290625E-2</v>
      </c>
      <c r="T431">
        <v>6.152174002374311E-2</v>
      </c>
      <c r="U431">
        <v>0.16260808869129462</v>
      </c>
      <c r="V431">
        <v>0.87524793516944999</v>
      </c>
      <c r="W431">
        <v>7346.75</v>
      </c>
      <c r="X431">
        <v>7577</v>
      </c>
      <c r="Y431">
        <v>7344.15</v>
      </c>
      <c r="Z431">
        <v>7894.15</v>
      </c>
      <c r="AA431">
        <v>6710.5</v>
      </c>
      <c r="AB431">
        <v>7999</v>
      </c>
      <c r="AC431">
        <v>2.5888998536767849E-2</v>
      </c>
      <c r="AD431">
        <v>5.3138205772893521E-3</v>
      </c>
      <c r="AE431">
        <v>2.6252187114914616E-2</v>
      </c>
      <c r="AF431">
        <v>4.7393176284836747E-2</v>
      </c>
      <c r="AG431">
        <v>0.12315773787348183</v>
      </c>
      <c r="AH431">
        <v>6.1304639144481587E-2</v>
      </c>
      <c r="AI431">
        <v>6.1304639144481499</v>
      </c>
      <c r="AJ431">
        <v>66.672932330826995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0.09</v>
      </c>
      <c r="AM431" t="s">
        <v>2950</v>
      </c>
      <c r="AN431">
        <v>5.81</v>
      </c>
      <c r="AO431" t="s">
        <v>2950</v>
      </c>
      <c r="AP431">
        <v>-3.0387877533676E-2</v>
      </c>
      <c r="AQ431">
        <f>(Table2[[#This Row],[Sharpe Ratio]]-AVERAGE(Table2[Sharpe Ratio]))/_xlfn.STDEV.P(Table2[Sharpe Ratio])</f>
        <v>-0.96677676322525274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-2.3074780713240788</v>
      </c>
      <c r="AS431">
        <f>_xlfn.RANK.AVG(Table2[[#This Row],[1Y Return vs Nifty Z-Score]],Table2[1Y Return vs Nifty Z-Score])</f>
        <v>298</v>
      </c>
      <c r="AT431">
        <f>_xlfn.RANK.AVG(Table2[[#This Row],[6M Return vs Nifty Z-Score]],Table2[6M Return vs Nifty Z-Score])</f>
        <v>348</v>
      </c>
      <c r="AU431">
        <f>_xlfn.RANK.AVG(Table2[[#This Row],[Sharpe Ratio Z-Score]],Table2[Sharpe Ratio Z-Score])</f>
        <v>610</v>
      </c>
      <c r="AV431">
        <f>(Table2[[#This Row],[Rank 1Y]]+Table2[[#This Row],[Rank 6M]]+Table2[[#This Row],[Rank Sharpe]])/3</f>
        <v>418.66666666666669</v>
      </c>
    </row>
    <row r="432" spans="1:48" x14ac:dyDescent="0.3">
      <c r="A432" t="s">
        <v>1006</v>
      </c>
      <c r="B432" t="s">
        <v>1007</v>
      </c>
      <c r="C432" t="s">
        <v>2906</v>
      </c>
      <c r="D432" t="s">
        <v>273</v>
      </c>
      <c r="E432">
        <v>11790.544960249999</v>
      </c>
      <c r="F432">
        <v>1024.3499999999999</v>
      </c>
      <c r="G432">
        <v>24.693176454015799</v>
      </c>
      <c r="H432">
        <f>(Table2[[#This Row],[1Y Return vs Nifty]]-AVERAGE(Table2[1Y Return vs Nifty]))/_xlfn.STDEV.P(Table2[1Y Return vs Nifty])</f>
        <v>-0.25284443728231526</v>
      </c>
      <c r="I432">
        <v>6.8766646188457701</v>
      </c>
      <c r="J432">
        <f>(Table2[[#This Row],[1M Return vs Nifty]]-AVERAGE(Table2[1M Return vs Nifty]))/_xlfn.STDEV.P(Table2[1M Return vs Nifty])</f>
        <v>0.3013464722560269</v>
      </c>
      <c r="K432">
        <v>11.5828761145582</v>
      </c>
      <c r="L432">
        <f>(Table2[[#This Row],[6M Return vs Nifty]]-AVERAGE(Table2[6M Return vs Nifty]))/_xlfn.STDEV.P(Table2[6M Return vs Nifty])</f>
        <v>-0.10414147754037514</v>
      </c>
      <c r="M432">
        <v>3.40209118013615</v>
      </c>
      <c r="N432">
        <f>(Table2[[#This Row],[1W Return vs Nifty]]-AVERAGE(Table2[1W Return vs Nifty]))/_xlfn.STDEV.P(Table2[1W Return vs Nifty])</f>
        <v>0.35372141977609201</v>
      </c>
      <c r="O432">
        <v>976.41</v>
      </c>
      <c r="P432">
        <v>937.45216879058898</v>
      </c>
      <c r="Q432">
        <v>869.38510614315999</v>
      </c>
      <c r="R432">
        <v>55.569503196923897</v>
      </c>
      <c r="S432">
        <v>4.909822717915624E-2</v>
      </c>
      <c r="T432">
        <v>9.2695749289820606E-2</v>
      </c>
      <c r="U432">
        <v>0.17824654777479254</v>
      </c>
      <c r="V432">
        <v>1.2836828547194801</v>
      </c>
      <c r="W432">
        <v>1005</v>
      </c>
      <c r="X432">
        <v>1036.9000000000001</v>
      </c>
      <c r="Y432">
        <v>1002</v>
      </c>
      <c r="Z432">
        <v>1068</v>
      </c>
      <c r="AA432">
        <v>896.95</v>
      </c>
      <c r="AB432">
        <v>1068</v>
      </c>
      <c r="AC432">
        <v>1.9253731343283453E-2</v>
      </c>
      <c r="AD432">
        <v>1.2251671791868146E-2</v>
      </c>
      <c r="AE432">
        <v>2.2305389221556782E-2</v>
      </c>
      <c r="AF432">
        <v>4.2612388343827856E-2</v>
      </c>
      <c r="AG432">
        <v>0.14203690283739312</v>
      </c>
      <c r="AH432">
        <v>4.2612388343827856E-2</v>
      </c>
      <c r="AI432">
        <v>4.2612388343827803</v>
      </c>
      <c r="AJ432">
        <v>51.162104331144299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0.11</v>
      </c>
      <c r="AM432" t="s">
        <v>2950</v>
      </c>
      <c r="AN432">
        <v>8.26</v>
      </c>
      <c r="AO432" t="s">
        <v>2950</v>
      </c>
      <c r="AP432">
        <v>-3.9712972625799998E-3</v>
      </c>
      <c r="AQ432">
        <f>(Table2[[#This Row],[Sharpe Ratio]]-AVERAGE(Table2[Sharpe Ratio]))/_xlfn.STDEV.P(Table2[Sharpe Ratio])</f>
        <v>-0.67038469730245454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-0.37230272009302617</v>
      </c>
      <c r="AS432">
        <f>_xlfn.RANK.AVG(Table2[[#This Row],[1Y Return vs Nifty Z-Score]],Table2[1Y Return vs Nifty Z-Score])</f>
        <v>364</v>
      </c>
      <c r="AT432">
        <f>_xlfn.RANK.AVG(Table2[[#This Row],[6M Return vs Nifty Z-Score]],Table2[6M Return vs Nifty Z-Score])</f>
        <v>343</v>
      </c>
      <c r="AU432">
        <f>_xlfn.RANK.AVG(Table2[[#This Row],[Sharpe Ratio Z-Score]],Table2[Sharpe Ratio Z-Score])</f>
        <v>552</v>
      </c>
      <c r="AV432">
        <f>(Table2[[#This Row],[Rank 1Y]]+Table2[[#This Row],[Rank 6M]]+Table2[[#This Row],[Rank Sharpe]])/3</f>
        <v>419.66666666666669</v>
      </c>
    </row>
    <row r="433" spans="1:48" x14ac:dyDescent="0.3">
      <c r="A433" t="s">
        <v>1859</v>
      </c>
      <c r="B433" t="s">
        <v>1860</v>
      </c>
      <c r="C433" t="s">
        <v>621</v>
      </c>
      <c r="D433" t="s">
        <v>485</v>
      </c>
      <c r="E433">
        <v>3188.6639001099902</v>
      </c>
      <c r="F433">
        <v>529.95000000000005</v>
      </c>
      <c r="G433">
        <v>2.9468495444089502</v>
      </c>
      <c r="H433">
        <f>(Table2[[#This Row],[1Y Return vs Nifty]]-AVERAGE(Table2[1Y Return vs Nifty]))/_xlfn.STDEV.P(Table2[1Y Return vs Nifty])</f>
        <v>-0.51281146074848094</v>
      </c>
      <c r="I433">
        <v>10.8793491244087</v>
      </c>
      <c r="J433">
        <f>(Table2[[#This Row],[1M Return vs Nifty]]-AVERAGE(Table2[1M Return vs Nifty]))/_xlfn.STDEV.P(Table2[1M Return vs Nifty])</f>
        <v>0.64832842290697557</v>
      </c>
      <c r="K433">
        <v>34.326917505027801</v>
      </c>
      <c r="L433">
        <f>(Table2[[#This Row],[6M Return vs Nifty]]-AVERAGE(Table2[6M Return vs Nifty]))/_xlfn.STDEV.P(Table2[6M Return vs Nifty])</f>
        <v>0.59099547086863047</v>
      </c>
      <c r="M433">
        <v>-4.2674423329175202</v>
      </c>
      <c r="N433">
        <f>(Table2[[#This Row],[1W Return vs Nifty]]-AVERAGE(Table2[1W Return vs Nifty]))/_xlfn.STDEV.P(Table2[1W Return vs Nifty])</f>
        <v>-1.0979644222401868</v>
      </c>
      <c r="O433">
        <v>521.38</v>
      </c>
      <c r="P433">
        <v>481.11278861030303</v>
      </c>
      <c r="Q433">
        <v>430.31499485495101</v>
      </c>
      <c r="R433">
        <v>80.745820755134005</v>
      </c>
      <c r="S433">
        <v>1.6437147569910771E-2</v>
      </c>
      <c r="T433">
        <v>0.10150886142678428</v>
      </c>
      <c r="U433">
        <v>0.23153970076881381</v>
      </c>
      <c r="V433">
        <v>2.3172743813356198</v>
      </c>
      <c r="W433">
        <v>525</v>
      </c>
      <c r="X433">
        <v>541.85</v>
      </c>
      <c r="Y433">
        <v>523.65</v>
      </c>
      <c r="Z433">
        <v>565</v>
      </c>
      <c r="AA433">
        <v>423.6</v>
      </c>
      <c r="AB433">
        <v>571.65</v>
      </c>
      <c r="AC433">
        <v>9.4285714285715638E-3</v>
      </c>
      <c r="AD433">
        <v>2.2454948580054701E-2</v>
      </c>
      <c r="AE433">
        <v>1.2030936694356953E-2</v>
      </c>
      <c r="AF433">
        <v>6.6138314935371145E-2</v>
      </c>
      <c r="AG433">
        <v>0.2510623229461757</v>
      </c>
      <c r="AH433">
        <v>7.8686668553636929E-2</v>
      </c>
      <c r="AI433">
        <v>7.8686668553636903</v>
      </c>
      <c r="AJ433">
        <v>61.079027355623097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0.36</v>
      </c>
      <c r="AM433" t="s">
        <v>2950</v>
      </c>
      <c r="AN433">
        <v>17.920000000000002</v>
      </c>
      <c r="AO433" t="s">
        <v>2950</v>
      </c>
      <c r="AP433">
        <v>-2.9017375280004001E-2</v>
      </c>
      <c r="AQ433">
        <f>(Table2[[#This Row],[Sharpe Ratio]]-AVERAGE(Table2[Sharpe Ratio]))/_xlfn.STDEV.P(Table2[Sharpe Ratio])</f>
        <v>-0.95139982986941818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-1.3228518190824801</v>
      </c>
      <c r="AS433">
        <f>_xlfn.RANK.AVG(Table2[[#This Row],[1Y Return vs Nifty Z-Score]],Table2[1Y Return vs Nifty Z-Score])</f>
        <v>485</v>
      </c>
      <c r="AT433">
        <f>_xlfn.RANK.AVG(Table2[[#This Row],[6M Return vs Nifty Z-Score]],Table2[6M Return vs Nifty Z-Score])</f>
        <v>169</v>
      </c>
      <c r="AU433">
        <f>_xlfn.RANK.AVG(Table2[[#This Row],[Sharpe Ratio Z-Score]],Table2[Sharpe Ratio Z-Score])</f>
        <v>605</v>
      </c>
      <c r="AV433">
        <f>(Table2[[#This Row],[Rank 1Y]]+Table2[[#This Row],[Rank 6M]]+Table2[[#This Row],[Rank Sharpe]])/3</f>
        <v>419.66666666666669</v>
      </c>
    </row>
    <row r="434" spans="1:48" hidden="1" x14ac:dyDescent="0.3">
      <c r="A434" t="s">
        <v>2146</v>
      </c>
      <c r="B434" t="s">
        <v>2147</v>
      </c>
      <c r="C434" t="s">
        <v>2907</v>
      </c>
      <c r="D434" t="s">
        <v>846</v>
      </c>
      <c r="E434">
        <v>2294.533429475</v>
      </c>
      <c r="F434">
        <v>312.39999999999998</v>
      </c>
      <c r="G434">
        <v>25.131325826900198</v>
      </c>
      <c r="H434">
        <f>(Table2[[#This Row],[1Y Return vs Nifty]]-AVERAGE(Table2[1Y Return vs Nifty]))/_xlfn.STDEV.P(Table2[1Y Return vs Nifty])</f>
        <v>-0.24760656935290393</v>
      </c>
      <c r="I434">
        <v>5.4625761950780198</v>
      </c>
      <c r="J434">
        <f>(Table2[[#This Row],[1M Return vs Nifty]]-AVERAGE(Table2[1M Return vs Nifty]))/_xlfn.STDEV.P(Table2[1M Return vs Nifty])</f>
        <v>0.17876295137399492</v>
      </c>
      <c r="K434">
        <v>-13.170409387630601</v>
      </c>
      <c r="L434">
        <f>(Table2[[#This Row],[6M Return vs Nifty]]-AVERAGE(Table2[6M Return vs Nifty]))/_xlfn.STDEV.P(Table2[6M Return vs Nifty])</f>
        <v>-0.86068790883110413</v>
      </c>
      <c r="M434">
        <v>13.587494710641501</v>
      </c>
      <c r="N434">
        <f>(Table2[[#This Row],[1W Return vs Nifty]]-AVERAGE(Table2[1W Return vs Nifty]))/_xlfn.STDEV.P(Table2[1W Return vs Nifty])</f>
        <v>2.2816100032591962</v>
      </c>
      <c r="O434">
        <v>275.88</v>
      </c>
      <c r="P434">
        <v>273.71436879740497</v>
      </c>
      <c r="Q434">
        <v>281.12820187062499</v>
      </c>
      <c r="R434">
        <v>41.589903148639699</v>
      </c>
      <c r="S434">
        <v>0.13237639553429026</v>
      </c>
      <c r="T434">
        <v>0.1413357704696494</v>
      </c>
      <c r="U434">
        <v>0.11123678777615575</v>
      </c>
      <c r="V434">
        <v>1.9219042498399299</v>
      </c>
      <c r="W434">
        <v>305.3</v>
      </c>
      <c r="X434">
        <v>334</v>
      </c>
      <c r="Y434">
        <v>274.5</v>
      </c>
      <c r="Z434">
        <v>334</v>
      </c>
      <c r="AA434">
        <v>215.8</v>
      </c>
      <c r="AB434">
        <v>334</v>
      </c>
      <c r="AC434">
        <v>2.3255813953488191E-2</v>
      </c>
      <c r="AD434">
        <v>6.9142125480153638E-2</v>
      </c>
      <c r="AE434">
        <v>0.13806921675774131</v>
      </c>
      <c r="AF434">
        <v>6.9142125480153638E-2</v>
      </c>
      <c r="AG434">
        <v>0.44763670064874872</v>
      </c>
      <c r="AH434">
        <v>6.9142125480153638E-2</v>
      </c>
      <c r="AI434">
        <v>22.1030729833546</v>
      </c>
      <c r="AJ434">
        <v>54.691755384996199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0.09</v>
      </c>
      <c r="AM434" t="s">
        <v>2950</v>
      </c>
      <c r="AN434">
        <v>37.020000000000003</v>
      </c>
      <c r="AO434" t="s">
        <v>2950</v>
      </c>
      <c r="AP434">
        <v>6.9015546308565004E-2</v>
      </c>
      <c r="AQ434">
        <f>(Table2[[#This Row],[Sharpe Ratio]]-AVERAGE(Table2[Sharpe Ratio]))/_xlfn.STDEV.P(Table2[Sharpe Ratio])</f>
        <v>0.14852225920869733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361</v>
      </c>
      <c r="AT434">
        <f>_xlfn.RANK.AVG(Table2[[#This Row],[6M Return vs Nifty Z-Score]],Table2[6M Return vs Nifty Z-Score])</f>
        <v>592</v>
      </c>
      <c r="AU434">
        <f>_xlfn.RANK.AVG(Table2[[#This Row],[Sharpe Ratio Z-Score]],Table2[Sharpe Ratio Z-Score])</f>
        <v>307</v>
      </c>
      <c r="AV434">
        <f>(Table2[[#This Row],[Rank 1Y]]+Table2[[#This Row],[Rank 6M]]+Table2[[#This Row],[Rank Sharpe]])/3</f>
        <v>420</v>
      </c>
    </row>
    <row r="435" spans="1:48" hidden="1" x14ac:dyDescent="0.3">
      <c r="A435" t="s">
        <v>637</v>
      </c>
      <c r="B435" t="s">
        <v>638</v>
      </c>
      <c r="C435" t="s">
        <v>2913</v>
      </c>
      <c r="D435" t="s">
        <v>283</v>
      </c>
      <c r="E435">
        <v>25443.331829625</v>
      </c>
      <c r="F435">
        <v>1200.3</v>
      </c>
      <c r="G435">
        <v>-10.2656824238622</v>
      </c>
      <c r="H435">
        <f>(Table2[[#This Row],[1Y Return vs Nifty]]-AVERAGE(Table2[1Y Return vs Nifty]))/_xlfn.STDEV.P(Table2[1Y Return vs Nifty])</f>
        <v>-0.67076101344860217</v>
      </c>
      <c r="I435">
        <v>-8.7410081168415203</v>
      </c>
      <c r="J435">
        <f>(Table2[[#This Row],[1M Return vs Nifty]]-AVERAGE(Table2[1M Return vs Nifty]))/_xlfn.STDEV.P(Table2[1M Return vs Nifty])</f>
        <v>-1.0525075581891703</v>
      </c>
      <c r="K435">
        <v>-6.7214810970962802</v>
      </c>
      <c r="L435">
        <f>(Table2[[#This Row],[6M Return vs Nifty]]-AVERAGE(Table2[6M Return vs Nifty]))/_xlfn.STDEV.P(Table2[6M Return vs Nifty])</f>
        <v>-0.66358624798603594</v>
      </c>
      <c r="M435">
        <v>5.5972811594599603E-2</v>
      </c>
      <c r="N435">
        <f>(Table2[[#This Row],[1W Return vs Nifty]]-AVERAGE(Table2[1W Return vs Nifty]))/_xlfn.STDEV.P(Table2[1W Return vs Nifty])</f>
        <v>-0.2796303548859278</v>
      </c>
      <c r="O435">
        <v>1232.31</v>
      </c>
      <c r="P435">
        <v>1244.3122775294801</v>
      </c>
      <c r="Q435">
        <v>1185.9152814669001</v>
      </c>
      <c r="R435">
        <v>40.878713788214597</v>
      </c>
      <c r="S435">
        <v>-2.5975606787253191E-2</v>
      </c>
      <c r="T435">
        <v>-3.5370765300865026E-2</v>
      </c>
      <c r="U435">
        <v>1.21296341803665E-2</v>
      </c>
      <c r="V435">
        <v>1.41694359867533</v>
      </c>
      <c r="W435">
        <v>1197</v>
      </c>
      <c r="X435">
        <v>1236</v>
      </c>
      <c r="Y435">
        <v>1197</v>
      </c>
      <c r="Z435">
        <v>1259</v>
      </c>
      <c r="AA435">
        <v>1080</v>
      </c>
      <c r="AB435">
        <v>1319.8</v>
      </c>
      <c r="AC435">
        <v>2.7568922305765131E-3</v>
      </c>
      <c r="AD435">
        <v>2.9742564358910206E-2</v>
      </c>
      <c r="AE435">
        <v>2.7568922305765131E-3</v>
      </c>
      <c r="AF435">
        <v>4.890444055652754E-2</v>
      </c>
      <c r="AG435">
        <v>0.11138888888888876</v>
      </c>
      <c r="AH435">
        <v>9.9558443722402634E-2</v>
      </c>
      <c r="AI435">
        <v>20.3782387736399</v>
      </c>
      <c r="AJ435">
        <v>23.997933884297499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-0.09</v>
      </c>
      <c r="AM435" t="s">
        <v>2949</v>
      </c>
      <c r="AN435">
        <v>2.99</v>
      </c>
      <c r="AO435" t="s">
        <v>2950</v>
      </c>
      <c r="AP435">
        <v>0.12640838062318699</v>
      </c>
      <c r="AQ435">
        <f>(Table2[[#This Row],[Sharpe Ratio]]-AVERAGE(Table2[Sharpe Ratio]))/_xlfn.STDEV.P(Table2[Sharpe Ratio])</f>
        <v>0.79246559165768227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574</v>
      </c>
      <c r="AT435">
        <f>_xlfn.RANK.AVG(Table2[[#This Row],[6M Return vs Nifty Z-Score]],Table2[6M Return vs Nifty Z-Score])</f>
        <v>523</v>
      </c>
      <c r="AU435">
        <f>_xlfn.RANK.AVG(Table2[[#This Row],[Sharpe Ratio Z-Score]],Table2[Sharpe Ratio Z-Score])</f>
        <v>165</v>
      </c>
      <c r="AV435">
        <f>(Table2[[#This Row],[Rank 1Y]]+Table2[[#This Row],[Rank 6M]]+Table2[[#This Row],[Rank Sharpe]])/3</f>
        <v>420.66666666666669</v>
      </c>
    </row>
    <row r="436" spans="1:48" x14ac:dyDescent="0.3">
      <c r="A436" t="s">
        <v>1197</v>
      </c>
      <c r="B436" t="s">
        <v>1198</v>
      </c>
      <c r="C436" t="s">
        <v>2914</v>
      </c>
      <c r="D436" t="s">
        <v>211</v>
      </c>
      <c r="E436">
        <v>8733.5840752099994</v>
      </c>
      <c r="F436">
        <v>2309.6</v>
      </c>
      <c r="G436">
        <v>14.369574628664999</v>
      </c>
      <c r="H436">
        <f>(Table2[[#This Row],[1Y Return vs Nifty]]-AVERAGE(Table2[1Y Return vs Nifty]))/_xlfn.STDEV.P(Table2[1Y Return vs Nifty])</f>
        <v>-0.37625820040387969</v>
      </c>
      <c r="I436">
        <v>-10.438339092177999</v>
      </c>
      <c r="J436">
        <f>(Table2[[#This Row],[1M Return vs Nifty]]-AVERAGE(Table2[1M Return vs Nifty]))/_xlfn.STDEV.P(Table2[1M Return vs Nifty])</f>
        <v>-1.1996446138087213</v>
      </c>
      <c r="K436">
        <v>21.1578477927393</v>
      </c>
      <c r="L436">
        <f>(Table2[[#This Row],[6M Return vs Nifty]]-AVERAGE(Table2[6M Return vs Nifty]))/_xlfn.STDEV.P(Table2[6M Return vs Nifty])</f>
        <v>0.18850293332771642</v>
      </c>
      <c r="M436">
        <v>4.5863289790608501</v>
      </c>
      <c r="N436">
        <f>(Table2[[#This Row],[1W Return vs Nifty]]-AVERAGE(Table2[1W Return vs Nifty]))/_xlfn.STDEV.P(Table2[1W Return vs Nifty])</f>
        <v>0.5778734158986073</v>
      </c>
      <c r="O436">
        <v>2254.38</v>
      </c>
      <c r="P436">
        <v>2231.13748715873</v>
      </c>
      <c r="Q436">
        <v>1933.2991214357801</v>
      </c>
      <c r="R436">
        <v>37.841298319458701</v>
      </c>
      <c r="S436">
        <v>2.4494539518625791E-2</v>
      </c>
      <c r="T436">
        <v>3.5167045192355584E-2</v>
      </c>
      <c r="U436">
        <v>0.19464182980891076</v>
      </c>
      <c r="V436">
        <v>0.34145981820243099</v>
      </c>
      <c r="W436">
        <v>2291.6</v>
      </c>
      <c r="X436">
        <v>2375</v>
      </c>
      <c r="Y436">
        <v>2179.25</v>
      </c>
      <c r="Z436">
        <v>2408</v>
      </c>
      <c r="AA436">
        <v>1927.45</v>
      </c>
      <c r="AB436">
        <v>2408</v>
      </c>
      <c r="AC436">
        <v>7.854773957060468E-3</v>
      </c>
      <c r="AD436">
        <v>2.8316591617596254E-2</v>
      </c>
      <c r="AE436">
        <v>5.9814156246414951E-2</v>
      </c>
      <c r="AF436">
        <v>4.2604780048493218E-2</v>
      </c>
      <c r="AG436">
        <v>0.19826714052245187</v>
      </c>
      <c r="AH436">
        <v>4.2604780048493218E-2</v>
      </c>
      <c r="AI436">
        <v>18.7651541392448</v>
      </c>
      <c r="AJ436">
        <v>57.986182365414798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0.12</v>
      </c>
      <c r="AM436" t="s">
        <v>2950</v>
      </c>
      <c r="AN436">
        <v>16.2</v>
      </c>
      <c r="AO436" t="s">
        <v>2950</v>
      </c>
      <c r="AP436">
        <v>-1.3557873504868E-2</v>
      </c>
      <c r="AQ436">
        <f>(Table2[[#This Row],[Sharpe Ratio]]-AVERAGE(Table2[Sharpe Ratio]))/_xlfn.STDEV.P(Table2[Sharpe Ratio])</f>
        <v>-0.77794536974449235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-1.5874718347307692</v>
      </c>
      <c r="AS436">
        <f>_xlfn.RANK.AVG(Table2[[#This Row],[1Y Return vs Nifty Z-Score]],Table2[1Y Return vs Nifty Z-Score])</f>
        <v>426</v>
      </c>
      <c r="AT436">
        <f>_xlfn.RANK.AVG(Table2[[#This Row],[6M Return vs Nifty Z-Score]],Table2[6M Return vs Nifty Z-Score])</f>
        <v>258</v>
      </c>
      <c r="AU436">
        <f>_xlfn.RANK.AVG(Table2[[#This Row],[Sharpe Ratio Z-Score]],Table2[Sharpe Ratio Z-Score])</f>
        <v>578</v>
      </c>
      <c r="AV436">
        <f>(Table2[[#This Row],[Rank 1Y]]+Table2[[#This Row],[Rank 6M]]+Table2[[#This Row],[Rank Sharpe]])/3</f>
        <v>420.66666666666669</v>
      </c>
    </row>
    <row r="437" spans="1:48" x14ac:dyDescent="0.3">
      <c r="A437" t="s">
        <v>439</v>
      </c>
      <c r="B437" t="s">
        <v>440</v>
      </c>
      <c r="C437" t="s">
        <v>2914</v>
      </c>
      <c r="D437" t="s">
        <v>383</v>
      </c>
      <c r="E437">
        <v>47019.599255699999</v>
      </c>
      <c r="F437">
        <v>1646.6</v>
      </c>
      <c r="G437">
        <v>-1.27429693348978</v>
      </c>
      <c r="H437">
        <f>(Table2[[#This Row],[1Y Return vs Nifty]]-AVERAGE(Table2[1Y Return vs Nifty]))/_xlfn.STDEV.P(Table2[1Y Return vs Nifty])</f>
        <v>-0.56327326471360217</v>
      </c>
      <c r="I437">
        <v>-11.276192254474299</v>
      </c>
      <c r="J437">
        <f>(Table2[[#This Row],[1M Return vs Nifty]]-AVERAGE(Table2[1M Return vs Nifty]))/_xlfn.STDEV.P(Table2[1M Return vs Nifty])</f>
        <v>-1.2722758502223317</v>
      </c>
      <c r="K437">
        <v>-6.7265606697614997</v>
      </c>
      <c r="L437">
        <f>(Table2[[#This Row],[6M Return vs Nifty]]-AVERAGE(Table2[6M Return vs Nifty]))/_xlfn.STDEV.P(Table2[6M Return vs Nifty])</f>
        <v>-0.66374149737998045</v>
      </c>
      <c r="M437">
        <v>2.1211477066656799</v>
      </c>
      <c r="N437">
        <f>(Table2[[#This Row],[1W Return vs Nifty]]-AVERAGE(Table2[1W Return vs Nifty]))/_xlfn.STDEV.P(Table2[1W Return vs Nifty])</f>
        <v>0.11126501721975787</v>
      </c>
      <c r="O437">
        <v>1586.2</v>
      </c>
      <c r="P437">
        <v>1577.68661472997</v>
      </c>
      <c r="Q437">
        <v>1526.22270919525</v>
      </c>
      <c r="R437">
        <v>67.581921081443696</v>
      </c>
      <c r="S437">
        <v>3.8078426427941015E-2</v>
      </c>
      <c r="T437">
        <v>4.3680021511639078E-2</v>
      </c>
      <c r="U437">
        <v>7.8872690125429079E-2</v>
      </c>
      <c r="V437">
        <v>1.6036072482507899</v>
      </c>
      <c r="W437">
        <v>1581</v>
      </c>
      <c r="X437">
        <v>1679</v>
      </c>
      <c r="Y437">
        <v>1555.05</v>
      </c>
      <c r="Z437">
        <v>1679</v>
      </c>
      <c r="AA437">
        <v>1403.25</v>
      </c>
      <c r="AB437">
        <v>1679</v>
      </c>
      <c r="AC437">
        <v>4.1492726122707158E-2</v>
      </c>
      <c r="AD437">
        <v>1.9676909996356073E-2</v>
      </c>
      <c r="AE437">
        <v>5.8872705057715136E-2</v>
      </c>
      <c r="AF437">
        <v>1.9676909996356073E-2</v>
      </c>
      <c r="AG437">
        <v>0.17341884910030281</v>
      </c>
      <c r="AH437">
        <v>1.9676909996356073E-2</v>
      </c>
      <c r="AI437">
        <v>9.3161666464229391</v>
      </c>
      <c r="AJ437">
        <v>26.856702619414399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-0.06</v>
      </c>
      <c r="AM437" t="s">
        <v>2949</v>
      </c>
      <c r="AN437">
        <v>14.79</v>
      </c>
      <c r="AO437" t="s">
        <v>2950</v>
      </c>
      <c r="AP437">
        <v>0.10290590524719299</v>
      </c>
      <c r="AQ437">
        <f>(Table2[[#This Row],[Sharpe Ratio]]-AVERAGE(Table2[Sharpe Ratio]))/_xlfn.STDEV.P(Table2[Sharpe Ratio])</f>
        <v>0.52876956592294999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-1.8592560291732065</v>
      </c>
      <c r="AS437">
        <f>_xlfn.RANK.AVG(Table2[[#This Row],[1Y Return vs Nifty Z-Score]],Table2[1Y Return vs Nifty Z-Score])</f>
        <v>520</v>
      </c>
      <c r="AT437">
        <f>_xlfn.RANK.AVG(Table2[[#This Row],[6M Return vs Nifty Z-Score]],Table2[6M Return vs Nifty Z-Score])</f>
        <v>524</v>
      </c>
      <c r="AU437">
        <f>_xlfn.RANK.AVG(Table2[[#This Row],[Sharpe Ratio Z-Score]],Table2[Sharpe Ratio Z-Score])</f>
        <v>223</v>
      </c>
      <c r="AV437">
        <f>(Table2[[#This Row],[Rank 1Y]]+Table2[[#This Row],[Rank 6M]]+Table2[[#This Row],[Rank Sharpe]])/3</f>
        <v>422.33333333333331</v>
      </c>
    </row>
    <row r="438" spans="1:48" x14ac:dyDescent="0.3">
      <c r="A438" t="s">
        <v>1078</v>
      </c>
      <c r="B438" t="s">
        <v>1079</v>
      </c>
      <c r="C438" t="s">
        <v>2913</v>
      </c>
      <c r="D438" t="s">
        <v>65</v>
      </c>
      <c r="E438">
        <v>10294.73299144</v>
      </c>
      <c r="F438">
        <v>829.75</v>
      </c>
      <c r="G438">
        <v>19.3873342153091</v>
      </c>
      <c r="H438">
        <f>(Table2[[#This Row],[1Y Return vs Nifty]]-AVERAGE(Table2[1Y Return vs Nifty]))/_xlfn.STDEV.P(Table2[1Y Return vs Nifty])</f>
        <v>-0.31627326457398475</v>
      </c>
      <c r="I438">
        <v>-0.94130588288045403</v>
      </c>
      <c r="J438">
        <f>(Table2[[#This Row],[1M Return vs Nifty]]-AVERAGE(Table2[1M Return vs Nifty]))/_xlfn.STDEV.P(Table2[1M Return vs Nifty])</f>
        <v>-0.37637235645766226</v>
      </c>
      <c r="K438">
        <v>18.486445339311398</v>
      </c>
      <c r="L438">
        <f>(Table2[[#This Row],[6M Return vs Nifty]]-AVERAGE(Table2[6M Return vs Nifty]))/_xlfn.STDEV.P(Table2[6M Return vs Nifty])</f>
        <v>0.10685559029103277</v>
      </c>
      <c r="M438">
        <v>-2.7440927102887702</v>
      </c>
      <c r="N438">
        <f>(Table2[[#This Row],[1W Return vs Nifty]]-AVERAGE(Table2[1W Return vs Nifty]))/_xlfn.STDEV.P(Table2[1W Return vs Nifty])</f>
        <v>-0.80962549317140875</v>
      </c>
      <c r="O438">
        <v>844.27</v>
      </c>
      <c r="P438">
        <v>830.43649215307505</v>
      </c>
      <c r="Q438">
        <v>746.86880163782303</v>
      </c>
      <c r="R438">
        <v>60.484484585304202</v>
      </c>
      <c r="S438">
        <v>-1.7198289646677023E-2</v>
      </c>
      <c r="T438">
        <v>-8.2666424171118358E-4</v>
      </c>
      <c r="U438">
        <v>0.11097156311848244</v>
      </c>
      <c r="V438">
        <v>0.58527614687122698</v>
      </c>
      <c r="W438">
        <v>825.8</v>
      </c>
      <c r="X438">
        <v>847</v>
      </c>
      <c r="Y438">
        <v>825.8</v>
      </c>
      <c r="Z438">
        <v>865</v>
      </c>
      <c r="AA438">
        <v>755.95</v>
      </c>
      <c r="AB438">
        <v>882</v>
      </c>
      <c r="AC438">
        <v>4.7832404940664208E-3</v>
      </c>
      <c r="AD438">
        <v>2.0789394395902328E-2</v>
      </c>
      <c r="AE438">
        <v>4.7832404940664208E-3</v>
      </c>
      <c r="AF438">
        <v>4.2482675504670109E-2</v>
      </c>
      <c r="AG438">
        <v>9.7625504332297108E-2</v>
      </c>
      <c r="AH438">
        <v>6.2970774329617285E-2</v>
      </c>
      <c r="AI438">
        <v>9.1895149141307506</v>
      </c>
      <c r="AJ438">
        <v>49.275883781595702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0.04</v>
      </c>
      <c r="AM438" t="s">
        <v>2950</v>
      </c>
      <c r="AN438">
        <v>0.46</v>
      </c>
      <c r="AO438" t="s">
        <v>2950</v>
      </c>
      <c r="AP438">
        <v>-2.629693090597E-2</v>
      </c>
      <c r="AQ438">
        <f>(Table2[[#This Row],[Sharpe Ratio]]-AVERAGE(Table2[Sharpe Ratio]))/_xlfn.STDEV.P(Table2[Sharpe Ratio])</f>
        <v>-0.92087664632433863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-2.3162921702363617</v>
      </c>
      <c r="AS438">
        <f>_xlfn.RANK.AVG(Table2[[#This Row],[1Y Return vs Nifty Z-Score]],Table2[1Y Return vs Nifty Z-Score])</f>
        <v>396</v>
      </c>
      <c r="AT438">
        <f>_xlfn.RANK.AVG(Table2[[#This Row],[6M Return vs Nifty Z-Score]],Table2[6M Return vs Nifty Z-Score])</f>
        <v>277</v>
      </c>
      <c r="AU438">
        <f>_xlfn.RANK.AVG(Table2[[#This Row],[Sharpe Ratio Z-Score]],Table2[Sharpe Ratio Z-Score])</f>
        <v>599</v>
      </c>
      <c r="AV438">
        <f>(Table2[[#This Row],[Rank 1Y]]+Table2[[#This Row],[Rank 6M]]+Table2[[#This Row],[Rank Sharpe]])/3</f>
        <v>424</v>
      </c>
    </row>
    <row r="439" spans="1:48" x14ac:dyDescent="0.3">
      <c r="A439" t="s">
        <v>501</v>
      </c>
      <c r="B439" t="s">
        <v>502</v>
      </c>
      <c r="C439" t="s">
        <v>2913</v>
      </c>
      <c r="D439" t="s">
        <v>503</v>
      </c>
      <c r="E439">
        <v>38231.93514999</v>
      </c>
      <c r="F439">
        <v>345.7</v>
      </c>
      <c r="G439">
        <v>16.415490663840401</v>
      </c>
      <c r="H439">
        <f>(Table2[[#This Row],[1Y Return vs Nifty]]-AVERAGE(Table2[1Y Return vs Nifty]))/_xlfn.STDEV.P(Table2[1Y Return vs Nifty])</f>
        <v>-0.35180024462417125</v>
      </c>
      <c r="I439">
        <v>7.0382800948491999</v>
      </c>
      <c r="J439">
        <f>(Table2[[#This Row],[1M Return vs Nifty]]-AVERAGE(Table2[1M Return vs Nifty]))/_xlfn.STDEV.P(Table2[1M Return vs Nifty])</f>
        <v>0.315356483047813</v>
      </c>
      <c r="K439">
        <v>30.1329048899626</v>
      </c>
      <c r="L439">
        <f>(Table2[[#This Row],[6M Return vs Nifty]]-AVERAGE(Table2[6M Return vs Nifty]))/_xlfn.STDEV.P(Table2[6M Return vs Nifty])</f>
        <v>0.46281186968828192</v>
      </c>
      <c r="M439">
        <v>1.14895112092459</v>
      </c>
      <c r="N439">
        <f>(Table2[[#This Row],[1W Return vs Nifty]]-AVERAGE(Table2[1W Return vs Nifty]))/_xlfn.STDEV.P(Table2[1W Return vs Nifty])</f>
        <v>-7.2751913767610407E-2</v>
      </c>
      <c r="O439">
        <v>327.45</v>
      </c>
      <c r="P439">
        <v>310.544261460087</v>
      </c>
      <c r="Q439">
        <v>279.85620491239303</v>
      </c>
      <c r="R439">
        <v>71.919042847814694</v>
      </c>
      <c r="S439">
        <v>5.5733699801496339E-2</v>
      </c>
      <c r="T439">
        <v>0.11320685294463706</v>
      </c>
      <c r="U439">
        <v>0.23527723856692373</v>
      </c>
      <c r="V439">
        <v>0.80092143079688904</v>
      </c>
      <c r="W439">
        <v>340.1</v>
      </c>
      <c r="X439">
        <v>351</v>
      </c>
      <c r="Y439">
        <v>326.5</v>
      </c>
      <c r="Z439">
        <v>351</v>
      </c>
      <c r="AA439">
        <v>269.55</v>
      </c>
      <c r="AB439">
        <v>351</v>
      </c>
      <c r="AC439">
        <v>1.6465745369008911E-2</v>
      </c>
      <c r="AD439">
        <v>1.5331212033555142E-2</v>
      </c>
      <c r="AE439">
        <v>5.8805513016845223E-2</v>
      </c>
      <c r="AF439">
        <v>1.5331212033555142E-2</v>
      </c>
      <c r="AG439">
        <v>0.28250788350955292</v>
      </c>
      <c r="AH439">
        <v>1.5331212033555142E-2</v>
      </c>
      <c r="AI439">
        <v>1.5331212033555099</v>
      </c>
      <c r="AJ439">
        <v>58.942528735632102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0.26</v>
      </c>
      <c r="AM439" t="s">
        <v>2950</v>
      </c>
      <c r="AN439">
        <v>18.84</v>
      </c>
      <c r="AO439" t="s">
        <v>2950</v>
      </c>
      <c r="AP439">
        <v>-6.5726923957930006E-2</v>
      </c>
      <c r="AQ439">
        <f>(Table2[[#This Row],[Sharpe Ratio]]-AVERAGE(Table2[Sharpe Ratio]))/_xlfn.STDEV.P(Table2[Sharpe Ratio])</f>
        <v>-1.3632782357828794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-1.0096620414385662</v>
      </c>
      <c r="AS439">
        <f>_xlfn.RANK.AVG(Table2[[#This Row],[1Y Return vs Nifty Z-Score]],Table2[1Y Return vs Nifty Z-Score])</f>
        <v>413</v>
      </c>
      <c r="AT439">
        <f>_xlfn.RANK.AVG(Table2[[#This Row],[6M Return vs Nifty Z-Score]],Table2[6M Return vs Nifty Z-Score])</f>
        <v>204</v>
      </c>
      <c r="AU439">
        <f>_xlfn.RANK.AVG(Table2[[#This Row],[Sharpe Ratio Z-Score]],Table2[Sharpe Ratio Z-Score])</f>
        <v>661</v>
      </c>
      <c r="AV439">
        <f>(Table2[[#This Row],[Rank 1Y]]+Table2[[#This Row],[Rank 6M]]+Table2[[#This Row],[Rank Sharpe]])/3</f>
        <v>426</v>
      </c>
    </row>
    <row r="440" spans="1:48" hidden="1" x14ac:dyDescent="0.3">
      <c r="A440" t="s">
        <v>1055</v>
      </c>
      <c r="B440" t="s">
        <v>1056</v>
      </c>
      <c r="C440" t="s">
        <v>2915</v>
      </c>
      <c r="D440" t="s">
        <v>945</v>
      </c>
      <c r="E440">
        <v>10819.807761425</v>
      </c>
      <c r="F440">
        <v>2406.5</v>
      </c>
      <c r="G440">
        <v>14.198213343072499</v>
      </c>
      <c r="H440">
        <f>(Table2[[#This Row],[1Y Return vs Nifty]]-AVERAGE(Table2[1Y Return vs Nifty]))/_xlfn.STDEV.P(Table2[1Y Return vs Nifty])</f>
        <v>-0.37830674329289227</v>
      </c>
      <c r="I440">
        <v>-2.4730032632172598</v>
      </c>
      <c r="J440">
        <f>(Table2[[#This Row],[1M Return vs Nifty]]-AVERAGE(Table2[1M Return vs Nifty]))/_xlfn.STDEV.P(Table2[1M Return vs Nifty])</f>
        <v>-0.50915108136030551</v>
      </c>
      <c r="K440">
        <v>-15.3977766658706</v>
      </c>
      <c r="L440">
        <f>(Table2[[#This Row],[6M Return vs Nifty]]-AVERAGE(Table2[6M Return vs Nifty]))/_xlfn.STDEV.P(Table2[6M Return vs Nifty])</f>
        <v>-0.92876399373616492</v>
      </c>
      <c r="M440">
        <v>-1.6300781924665499</v>
      </c>
      <c r="N440">
        <f>(Table2[[#This Row],[1W Return vs Nifty]]-AVERAGE(Table2[1W Return vs Nifty]))/_xlfn.STDEV.P(Table2[1W Return vs Nifty])</f>
        <v>-0.59876532800352611</v>
      </c>
      <c r="O440">
        <v>2334.62</v>
      </c>
      <c r="P440">
        <v>2344.1381160174201</v>
      </c>
      <c r="Q440">
        <v>2260.9388628264401</v>
      </c>
      <c r="R440">
        <v>38.765250147213003</v>
      </c>
      <c r="S440">
        <v>3.0788736496731861E-2</v>
      </c>
      <c r="T440">
        <v>2.6603331756120951E-2</v>
      </c>
      <c r="U440">
        <v>6.4380837344531816E-2</v>
      </c>
      <c r="V440">
        <v>1.3834640568635299</v>
      </c>
      <c r="W440">
        <v>2385.0500000000002</v>
      </c>
      <c r="X440">
        <v>2512</v>
      </c>
      <c r="Y440">
        <v>2338.5</v>
      </c>
      <c r="Z440">
        <v>2512</v>
      </c>
      <c r="AA440">
        <v>2114</v>
      </c>
      <c r="AB440">
        <v>2512</v>
      </c>
      <c r="AC440">
        <v>8.99352214838256E-3</v>
      </c>
      <c r="AD440">
        <v>4.3839601080407187E-2</v>
      </c>
      <c r="AE440">
        <v>2.9078469104126592E-2</v>
      </c>
      <c r="AF440">
        <v>4.3839601080407187E-2</v>
      </c>
      <c r="AG440">
        <v>0.13836329233680233</v>
      </c>
      <c r="AH440">
        <v>4.3839601080407187E-2</v>
      </c>
      <c r="AI440">
        <v>17.5150633700394</v>
      </c>
      <c r="AJ440">
        <v>52.1175726927939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0</v>
      </c>
      <c r="AM440" t="s">
        <v>2951</v>
      </c>
      <c r="AN440">
        <v>11.24</v>
      </c>
      <c r="AO440" t="s">
        <v>2950</v>
      </c>
      <c r="AP440">
        <v>0.100477257596903</v>
      </c>
      <c r="AQ440">
        <f>(Table2[[#This Row],[Sharpe Ratio]]-AVERAGE(Table2[Sharpe Ratio]))/_xlfn.STDEV.P(Table2[Sharpe Ratio])</f>
        <v>0.50152031991605439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428</v>
      </c>
      <c r="AT440">
        <f>_xlfn.RANK.AVG(Table2[[#This Row],[6M Return vs Nifty Z-Score]],Table2[6M Return vs Nifty Z-Score])</f>
        <v>619</v>
      </c>
      <c r="AU440">
        <f>_xlfn.RANK.AVG(Table2[[#This Row],[Sharpe Ratio Z-Score]],Table2[Sharpe Ratio Z-Score])</f>
        <v>232</v>
      </c>
      <c r="AV440">
        <f>(Table2[[#This Row],[Rank 1Y]]+Table2[[#This Row],[Rank 6M]]+Table2[[#This Row],[Rank Sharpe]])/3</f>
        <v>426.33333333333331</v>
      </c>
    </row>
    <row r="441" spans="1:48" x14ac:dyDescent="0.3">
      <c r="A441" t="s">
        <v>1665</v>
      </c>
      <c r="B441" t="s">
        <v>1666</v>
      </c>
      <c r="C441" t="s">
        <v>2916</v>
      </c>
      <c r="D441" t="s">
        <v>159</v>
      </c>
      <c r="E441">
        <v>4239.1397875749999</v>
      </c>
      <c r="F441">
        <v>857.8</v>
      </c>
      <c r="G441">
        <v>52.712346288581898</v>
      </c>
      <c r="H441">
        <f>(Table2[[#This Row],[1Y Return vs Nifty]]-AVERAGE(Table2[1Y Return vs Nifty]))/_xlfn.STDEV.P(Table2[1Y Return vs Nifty])</f>
        <v>8.2111448010996319E-2</v>
      </c>
      <c r="I441">
        <v>-14.140705292893999</v>
      </c>
      <c r="J441">
        <f>(Table2[[#This Row],[1M Return vs Nifty]]-AVERAGE(Table2[1M Return vs Nifty]))/_xlfn.STDEV.P(Table2[1M Return vs Nifty])</f>
        <v>-1.5205927786124092</v>
      </c>
      <c r="K441">
        <v>8.7706493874733997</v>
      </c>
      <c r="L441">
        <f>(Table2[[#This Row],[6M Return vs Nifty]]-AVERAGE(Table2[6M Return vs Nifty]))/_xlfn.STDEV.P(Table2[6M Return vs Nifty])</f>
        <v>-0.1900928997937274</v>
      </c>
      <c r="M441">
        <v>1.92896162788544</v>
      </c>
      <c r="N441">
        <f>(Table2[[#This Row],[1W Return vs Nifty]]-AVERAGE(Table2[1W Return vs Nifty]))/_xlfn.STDEV.P(Table2[1W Return vs Nifty])</f>
        <v>7.4888122963666884E-2</v>
      </c>
      <c r="O441">
        <v>830.99</v>
      </c>
      <c r="P441">
        <v>812.96893070686303</v>
      </c>
      <c r="Q441">
        <v>723.40077943362098</v>
      </c>
      <c r="R441">
        <v>53.0707529409027</v>
      </c>
      <c r="S441">
        <v>3.2262722776447372E-2</v>
      </c>
      <c r="T441">
        <v>5.5144874053375093E-2</v>
      </c>
      <c r="U441">
        <v>0.18578805053487146</v>
      </c>
      <c r="V441">
        <v>0.76892830875506102</v>
      </c>
      <c r="W441">
        <v>827.8</v>
      </c>
      <c r="X441">
        <v>864.45</v>
      </c>
      <c r="Y441">
        <v>802.65</v>
      </c>
      <c r="Z441">
        <v>864.45</v>
      </c>
      <c r="AA441">
        <v>756.55</v>
      </c>
      <c r="AB441">
        <v>918.35</v>
      </c>
      <c r="AC441">
        <v>3.6240637835225797E-2</v>
      </c>
      <c r="AD441">
        <v>7.7523898344602493E-3</v>
      </c>
      <c r="AE441">
        <v>6.8709898461346786E-2</v>
      </c>
      <c r="AF441">
        <v>7.7523898344602493E-3</v>
      </c>
      <c r="AG441">
        <v>0.13383120745489396</v>
      </c>
      <c r="AH441">
        <v>7.0587549545348738E-2</v>
      </c>
      <c r="AI441">
        <v>13.4996502681277</v>
      </c>
      <c r="AJ441">
        <v>82.336061217982703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0.21</v>
      </c>
      <c r="AM441" t="s">
        <v>2950</v>
      </c>
      <c r="AN441">
        <v>9.59</v>
      </c>
      <c r="AO441" t="s">
        <v>2950</v>
      </c>
      <c r="AP441">
        <v>-5.4890989431914998E-2</v>
      </c>
      <c r="AQ441">
        <f>(Table2[[#This Row],[Sharpe Ratio]]-AVERAGE(Table2[Sharpe Ratio]))/_xlfn.STDEV.P(Table2[Sharpe Ratio])</f>
        <v>-1.2416998563177726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-2.7953859637492458</v>
      </c>
      <c r="AS441">
        <f>_xlfn.RANK.AVG(Table2[[#This Row],[1Y Return vs Nifty Z-Score]],Table2[1Y Return vs Nifty Z-Score])</f>
        <v>262</v>
      </c>
      <c r="AT441">
        <f>_xlfn.RANK.AVG(Table2[[#This Row],[6M Return vs Nifty Z-Score]],Table2[6M Return vs Nifty Z-Score])</f>
        <v>367</v>
      </c>
      <c r="AU441">
        <f>_xlfn.RANK.AVG(Table2[[#This Row],[Sharpe Ratio Z-Score]],Table2[Sharpe Ratio Z-Score])</f>
        <v>650</v>
      </c>
      <c r="AV441">
        <f>(Table2[[#This Row],[Rank 1Y]]+Table2[[#This Row],[Rank 6M]]+Table2[[#This Row],[Rank Sharpe]])/3</f>
        <v>426.33333333333331</v>
      </c>
    </row>
    <row r="442" spans="1:48" x14ac:dyDescent="0.3">
      <c r="A442" t="s">
        <v>1692</v>
      </c>
      <c r="B442" t="s">
        <v>1693</v>
      </c>
      <c r="C442" t="s">
        <v>2911</v>
      </c>
      <c r="D442" t="s">
        <v>129</v>
      </c>
      <c r="E442">
        <v>4083.7726916800002</v>
      </c>
      <c r="F442">
        <v>214.84</v>
      </c>
      <c r="G442">
        <v>6.1716278476196402</v>
      </c>
      <c r="H442">
        <f>(Table2[[#This Row],[1Y Return vs Nifty]]-AVERAGE(Table2[1Y Return vs Nifty]))/_xlfn.STDEV.P(Table2[1Y Return vs Nifty])</f>
        <v>-0.4742607657134677</v>
      </c>
      <c r="I442">
        <v>-1.7493194730310899</v>
      </c>
      <c r="J442">
        <f>(Table2[[#This Row],[1M Return vs Nifty]]-AVERAGE(Table2[1M Return vs Nifty]))/_xlfn.STDEV.P(Table2[1M Return vs Nifty])</f>
        <v>-0.44641688064468998</v>
      </c>
      <c r="K442">
        <v>-9.4183599155394599</v>
      </c>
      <c r="L442">
        <f>(Table2[[#This Row],[6M Return vs Nifty]]-AVERAGE(Table2[6M Return vs Nifty]))/_xlfn.STDEV.P(Table2[6M Return vs Nifty])</f>
        <v>-0.74601223727688504</v>
      </c>
      <c r="M442">
        <v>1.1511063789985401</v>
      </c>
      <c r="N442">
        <f>(Table2[[#This Row],[1W Return vs Nifty]]-AVERAGE(Table2[1W Return vs Nifty]))/_xlfn.STDEV.P(Table2[1W Return vs Nifty])</f>
        <v>-7.23439674920619E-2</v>
      </c>
      <c r="O442">
        <v>211.35</v>
      </c>
      <c r="P442">
        <v>209.85776233833801</v>
      </c>
      <c r="Q442">
        <v>200.66605142359501</v>
      </c>
      <c r="R442">
        <v>73.129008483866102</v>
      </c>
      <c r="S442">
        <v>1.6512893304944543E-2</v>
      </c>
      <c r="T442">
        <v>2.3741021566929366E-2</v>
      </c>
      <c r="U442">
        <v>7.0634511796340504E-2</v>
      </c>
      <c r="V442">
        <v>0.61662428339673003</v>
      </c>
      <c r="W442">
        <v>211.33</v>
      </c>
      <c r="X442">
        <v>217.8</v>
      </c>
      <c r="Y442">
        <v>211.33</v>
      </c>
      <c r="Z442">
        <v>219.75</v>
      </c>
      <c r="AA442">
        <v>182.2</v>
      </c>
      <c r="AB442">
        <v>221.15</v>
      </c>
      <c r="AC442">
        <v>1.6609094780674738E-2</v>
      </c>
      <c r="AD442">
        <v>1.3777695028858616E-2</v>
      </c>
      <c r="AE442">
        <v>1.6609094780674738E-2</v>
      </c>
      <c r="AF442">
        <v>2.2854217091789142E-2</v>
      </c>
      <c r="AG442">
        <v>0.17914379802414948</v>
      </c>
      <c r="AH442">
        <v>2.9370694470303382E-2</v>
      </c>
      <c r="AI442">
        <v>15.807112269595899</v>
      </c>
      <c r="AJ442">
        <v>38.249678249678198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-7.0000000000000007E-2</v>
      </c>
      <c r="AM442" t="s">
        <v>2949</v>
      </c>
      <c r="AN442">
        <v>14.95</v>
      </c>
      <c r="AO442" t="s">
        <v>2950</v>
      </c>
      <c r="AP442">
        <v>8.8396801933258995E-2</v>
      </c>
      <c r="AQ442">
        <f>(Table2[[#This Row],[Sharpe Ratio]]-AVERAGE(Table2[Sharpe Ratio]))/_xlfn.STDEV.P(Table2[Sharpe Ratio])</f>
        <v>0.36597850584733804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-1.3730553452797667</v>
      </c>
      <c r="AS442">
        <f>_xlfn.RANK.AVG(Table2[[#This Row],[1Y Return vs Nifty Z-Score]],Table2[1Y Return vs Nifty Z-Score])</f>
        <v>465</v>
      </c>
      <c r="AT442">
        <f>_xlfn.RANK.AVG(Table2[[#This Row],[6M Return vs Nifty Z-Score]],Table2[6M Return vs Nifty Z-Score])</f>
        <v>551</v>
      </c>
      <c r="AU442">
        <f>_xlfn.RANK.AVG(Table2[[#This Row],[Sharpe Ratio Z-Score]],Table2[Sharpe Ratio Z-Score])</f>
        <v>263</v>
      </c>
      <c r="AV442">
        <f>(Table2[[#This Row],[Rank 1Y]]+Table2[[#This Row],[Rank 6M]]+Table2[[#This Row],[Rank Sharpe]])/3</f>
        <v>426.33333333333331</v>
      </c>
    </row>
    <row r="443" spans="1:48" hidden="1" x14ac:dyDescent="0.3">
      <c r="A443" t="s">
        <v>787</v>
      </c>
      <c r="B443" t="s">
        <v>788</v>
      </c>
      <c r="C443" t="s">
        <v>2913</v>
      </c>
      <c r="D443" t="s">
        <v>283</v>
      </c>
      <c r="E443">
        <v>18213.513813869999</v>
      </c>
      <c r="F443">
        <v>367.55</v>
      </c>
      <c r="G443">
        <v>2.7272213758159101</v>
      </c>
      <c r="H443">
        <f>(Table2[[#This Row],[1Y Return vs Nifty]]-AVERAGE(Table2[1Y Return vs Nifty]))/_xlfn.STDEV.P(Table2[1Y Return vs Nifty])</f>
        <v>-0.51543701132977171</v>
      </c>
      <c r="I443">
        <v>-2.5289372419799498</v>
      </c>
      <c r="J443">
        <f>(Table2[[#This Row],[1M Return vs Nifty]]-AVERAGE(Table2[1M Return vs Nifty]))/_xlfn.STDEV.P(Table2[1M Return vs Nifty])</f>
        <v>-0.5139998474900801</v>
      </c>
      <c r="K443">
        <v>-15.996185083202899</v>
      </c>
      <c r="L443">
        <f>(Table2[[#This Row],[6M Return vs Nifty]]-AVERAGE(Table2[6M Return vs Nifty]))/_xlfn.STDEV.P(Table2[6M Return vs Nifty])</f>
        <v>-0.94705343464884906</v>
      </c>
      <c r="M443">
        <v>-1.9837460186790901</v>
      </c>
      <c r="N443">
        <f>(Table2[[#This Row],[1W Return vs Nifty]]-AVERAGE(Table2[1W Return vs Nifty]))/_xlfn.STDEV.P(Table2[1W Return vs Nifty])</f>
        <v>-0.66570741453533122</v>
      </c>
      <c r="O443">
        <v>359.26</v>
      </c>
      <c r="P443">
        <v>374.92741850376598</v>
      </c>
      <c r="Q443">
        <v>376.43077957192497</v>
      </c>
      <c r="R443">
        <v>67.944809528621903</v>
      </c>
      <c r="S443">
        <v>2.3075210154205994E-2</v>
      </c>
      <c r="T443">
        <v>-1.9676924491698333E-2</v>
      </c>
      <c r="U443">
        <v>-2.3592065404492546E-2</v>
      </c>
      <c r="V443">
        <v>1.0803844350767799</v>
      </c>
      <c r="W443">
        <v>341</v>
      </c>
      <c r="X443">
        <v>380.4</v>
      </c>
      <c r="Y443">
        <v>341</v>
      </c>
      <c r="Z443">
        <v>380.4</v>
      </c>
      <c r="AA443">
        <v>311.10000000000002</v>
      </c>
      <c r="AB443">
        <v>380.4</v>
      </c>
      <c r="AC443">
        <v>7.7859237536656911E-2</v>
      </c>
      <c r="AD443">
        <v>3.4961229764657764E-2</v>
      </c>
      <c r="AE443">
        <v>7.7859237536656911E-2</v>
      </c>
      <c r="AF443">
        <v>3.4961229764657764E-2</v>
      </c>
      <c r="AG443">
        <v>0.18145290903246547</v>
      </c>
      <c r="AH443">
        <v>3.4961229764657764E-2</v>
      </c>
      <c r="AI443">
        <v>51.816079444973397</v>
      </c>
      <c r="AJ443">
        <v>32.212230215827297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-0.11</v>
      </c>
      <c r="AM443" t="s">
        <v>2949</v>
      </c>
      <c r="AN443">
        <v>10.99</v>
      </c>
      <c r="AO443" t="s">
        <v>2950</v>
      </c>
      <c r="AP443">
        <v>0.126349032583883</v>
      </c>
      <c r="AQ443">
        <f>(Table2[[#This Row],[Sharpe Ratio]]-AVERAGE(Table2[Sharpe Ratio]))/_xlfn.STDEV.P(Table2[Sharpe Ratio])</f>
        <v>0.79179971107066982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488</v>
      </c>
      <c r="AT443">
        <f>_xlfn.RANK.AVG(Table2[[#This Row],[6M Return vs Nifty Z-Score]],Table2[6M Return vs Nifty Z-Score])</f>
        <v>632</v>
      </c>
      <c r="AU443">
        <f>_xlfn.RANK.AVG(Table2[[#This Row],[Sharpe Ratio Z-Score]],Table2[Sharpe Ratio Z-Score])</f>
        <v>166</v>
      </c>
      <c r="AV443">
        <f>(Table2[[#This Row],[Rank 1Y]]+Table2[[#This Row],[Rank 6M]]+Table2[[#This Row],[Rank Sharpe]])/3</f>
        <v>428.66666666666669</v>
      </c>
    </row>
    <row r="444" spans="1:48" hidden="1" x14ac:dyDescent="0.3">
      <c r="A444" t="s">
        <v>936</v>
      </c>
      <c r="B444" t="s">
        <v>937</v>
      </c>
      <c r="C444" t="s">
        <v>621</v>
      </c>
      <c r="D444" t="s">
        <v>621</v>
      </c>
      <c r="E444">
        <v>13805.2728233</v>
      </c>
      <c r="F444">
        <v>146.27000000000001</v>
      </c>
      <c r="G444">
        <v>32.819888772035497</v>
      </c>
      <c r="H444">
        <f>(Table2[[#This Row],[1Y Return vs Nifty]]-AVERAGE(Table2[1Y Return vs Nifty]))/_xlfn.STDEV.P(Table2[1Y Return vs Nifty])</f>
        <v>-0.15569344619020167</v>
      </c>
      <c r="I444">
        <v>-3.1597414308754099</v>
      </c>
      <c r="J444">
        <f>(Table2[[#This Row],[1M Return vs Nifty]]-AVERAGE(Table2[1M Return vs Nifty]))/_xlfn.STDEV.P(Table2[1M Return vs Nifty])</f>
        <v>-0.56868256546036722</v>
      </c>
      <c r="K444">
        <v>-9.4471911159888808</v>
      </c>
      <c r="L444">
        <f>(Table2[[#This Row],[6M Return vs Nifty]]-AVERAGE(Table2[6M Return vs Nifty]))/_xlfn.STDEV.P(Table2[6M Return vs Nifty])</f>
        <v>-0.74689341896114703</v>
      </c>
      <c r="M444">
        <v>2.6169294265935301</v>
      </c>
      <c r="N444">
        <f>(Table2[[#This Row],[1W Return vs Nifty]]-AVERAGE(Table2[1W Return vs Nifty]))/_xlfn.STDEV.P(Table2[1W Return vs Nifty])</f>
        <v>0.20510635741662464</v>
      </c>
      <c r="O444">
        <v>141.81</v>
      </c>
      <c r="P444">
        <v>143.41720666022201</v>
      </c>
      <c r="Q444">
        <v>138.43442835116099</v>
      </c>
      <c r="R444">
        <v>46.498922951777601</v>
      </c>
      <c r="S444">
        <v>3.14505324025105E-2</v>
      </c>
      <c r="T444">
        <v>1.9891569541838239E-2</v>
      </c>
      <c r="U444">
        <v>5.6601321955567663E-2</v>
      </c>
      <c r="V444">
        <v>1.17084474567051</v>
      </c>
      <c r="W444">
        <v>143.5</v>
      </c>
      <c r="X444">
        <v>146.15</v>
      </c>
      <c r="Y444">
        <v>143.1</v>
      </c>
      <c r="Z444">
        <v>149.63999999999999</v>
      </c>
      <c r="AA444">
        <v>122.65</v>
      </c>
      <c r="AB444">
        <v>149.63999999999999</v>
      </c>
      <c r="AC444">
        <v>1.9303135888501854E-2</v>
      </c>
      <c r="AD444">
        <v>-8.2040062897381638E-4</v>
      </c>
      <c r="AE444">
        <v>2.2152341020265753E-2</v>
      </c>
      <c r="AF444">
        <v>2.3039584330347918E-2</v>
      </c>
      <c r="AG444">
        <v>0.19258051365674689</v>
      </c>
      <c r="AH444">
        <v>2.3039584330347918E-2</v>
      </c>
      <c r="AI444">
        <v>17.0780064264715</v>
      </c>
      <c r="AJ444">
        <v>60.913091309130898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-0.14000000000000001</v>
      </c>
      <c r="AM444" t="s">
        <v>2949</v>
      </c>
      <c r="AN444">
        <v>12.88</v>
      </c>
      <c r="AO444" t="s">
        <v>2950</v>
      </c>
      <c r="AP444">
        <v>3.6027066052901E-2</v>
      </c>
      <c r="AQ444">
        <f>(Table2[[#This Row],[Sharpe Ratio]]-AVERAGE(Table2[Sharpe Ratio]))/_xlfn.STDEV.P(Table2[Sharpe Ratio])</f>
        <v>-0.22160603575943971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335</v>
      </c>
      <c r="AT444">
        <f>_xlfn.RANK.AVG(Table2[[#This Row],[6M Return vs Nifty Z-Score]],Table2[6M Return vs Nifty Z-Score])</f>
        <v>552</v>
      </c>
      <c r="AU444">
        <f>_xlfn.RANK.AVG(Table2[[#This Row],[Sharpe Ratio Z-Score]],Table2[Sharpe Ratio Z-Score])</f>
        <v>399</v>
      </c>
      <c r="AV444">
        <f>(Table2[[#This Row],[Rank 1Y]]+Table2[[#This Row],[Rank 6M]]+Table2[[#This Row],[Rank Sharpe]])/3</f>
        <v>428.66666666666669</v>
      </c>
    </row>
    <row r="445" spans="1:48" x14ac:dyDescent="0.3">
      <c r="A445" t="s">
        <v>90</v>
      </c>
      <c r="B445" t="s">
        <v>91</v>
      </c>
      <c r="C445" t="s">
        <v>2916</v>
      </c>
      <c r="D445" t="s">
        <v>92</v>
      </c>
      <c r="E445">
        <v>304835.90570459998</v>
      </c>
      <c r="F445">
        <v>4804.8500000000004</v>
      </c>
      <c r="G445">
        <v>-2.0406406308520499</v>
      </c>
      <c r="H445">
        <f>(Table2[[#This Row],[1Y Return vs Nifty]]-AVERAGE(Table2[1Y Return vs Nifty]))/_xlfn.STDEV.P(Table2[1Y Return vs Nifty])</f>
        <v>-0.57243454012270656</v>
      </c>
      <c r="I445">
        <v>0.70327736157867105</v>
      </c>
      <c r="J445">
        <f>(Table2[[#This Row],[1M Return vs Nifty]]-AVERAGE(Table2[1M Return vs Nifty]))/_xlfn.STDEV.P(Table2[1M Return vs Nifty])</f>
        <v>-0.23380785971123702</v>
      </c>
      <c r="K445">
        <v>10.936214803147299</v>
      </c>
      <c r="L445">
        <f>(Table2[[#This Row],[6M Return vs Nifty]]-AVERAGE(Table2[6M Return vs Nifty]))/_xlfn.STDEV.P(Table2[6M Return vs Nifty])</f>
        <v>-0.12390569459182231</v>
      </c>
      <c r="M445">
        <v>3.63029458857272</v>
      </c>
      <c r="N445">
        <f>(Table2[[#This Row],[1W Return vs Nifty]]-AVERAGE(Table2[1W Return vs Nifty]))/_xlfn.STDEV.P(Table2[1W Return vs Nifty])</f>
        <v>0.39691565793456457</v>
      </c>
      <c r="O445">
        <v>4732.92</v>
      </c>
      <c r="P445">
        <v>4613.4152030578898</v>
      </c>
      <c r="Q445">
        <v>4195.7596628628999</v>
      </c>
      <c r="R445">
        <v>47.259265191430202</v>
      </c>
      <c r="S445">
        <v>1.5197806005594838E-2</v>
      </c>
      <c r="T445">
        <v>4.1495245607900744E-2</v>
      </c>
      <c r="U445">
        <v>0.14516807111909236</v>
      </c>
      <c r="V445">
        <v>1.2136760288558199</v>
      </c>
      <c r="W445">
        <v>4763</v>
      </c>
      <c r="X445">
        <v>5082.95</v>
      </c>
      <c r="Y445">
        <v>4734.8</v>
      </c>
      <c r="Z445">
        <v>5219</v>
      </c>
      <c r="AA445">
        <v>4301</v>
      </c>
      <c r="AB445">
        <v>5219</v>
      </c>
      <c r="AC445">
        <v>8.7864791098049011E-3</v>
      </c>
      <c r="AD445">
        <v>5.7879018075486011E-2</v>
      </c>
      <c r="AE445">
        <v>1.4794711497845725E-2</v>
      </c>
      <c r="AF445">
        <v>8.6194157986201336E-2</v>
      </c>
      <c r="AG445">
        <v>0.11714717507556394</v>
      </c>
      <c r="AH445">
        <v>8.6194157986201336E-2</v>
      </c>
      <c r="AI445">
        <v>8.6194157986201301</v>
      </c>
      <c r="AJ445">
        <v>37.625492302184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-0.02</v>
      </c>
      <c r="AM445" t="s">
        <v>2949</v>
      </c>
      <c r="AN445">
        <v>5.63</v>
      </c>
      <c r="AO445" t="s">
        <v>2950</v>
      </c>
      <c r="AP445">
        <v>2.8585060581704999E-2</v>
      </c>
      <c r="AQ445">
        <f>(Table2[[#This Row],[Sharpe Ratio]]-AVERAGE(Table2[Sharpe Ratio]))/_xlfn.STDEV.P(Table2[Sharpe Ratio])</f>
        <v>-0.30510478365111882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-0.83833722014232004</v>
      </c>
      <c r="AS445">
        <f>_xlfn.RANK.AVG(Table2[[#This Row],[1Y Return vs Nifty Z-Score]],Table2[1Y Return vs Nifty Z-Score])</f>
        <v>524</v>
      </c>
      <c r="AT445">
        <f>_xlfn.RANK.AVG(Table2[[#This Row],[6M Return vs Nifty Z-Score]],Table2[6M Return vs Nifty Z-Score])</f>
        <v>349</v>
      </c>
      <c r="AU445">
        <f>_xlfn.RANK.AVG(Table2[[#This Row],[Sharpe Ratio Z-Score]],Table2[Sharpe Ratio Z-Score])</f>
        <v>418</v>
      </c>
      <c r="AV445">
        <f>(Table2[[#This Row],[Rank 1Y]]+Table2[[#This Row],[Rank 6M]]+Table2[[#This Row],[Rank Sharpe]])/3</f>
        <v>430.33333333333331</v>
      </c>
    </row>
    <row r="446" spans="1:48" hidden="1" x14ac:dyDescent="0.3">
      <c r="A446" t="s">
        <v>781</v>
      </c>
      <c r="B446" t="s">
        <v>782</v>
      </c>
      <c r="C446" t="s">
        <v>2906</v>
      </c>
      <c r="D446" t="s">
        <v>49</v>
      </c>
      <c r="E446">
        <v>18309.542678539899</v>
      </c>
      <c r="F446">
        <v>220.25</v>
      </c>
      <c r="G446">
        <v>-7.49808953586074</v>
      </c>
      <c r="H446">
        <f>(Table2[[#This Row],[1Y Return vs Nifty]]-AVERAGE(Table2[1Y Return vs Nifty]))/_xlfn.STDEV.P(Table2[1Y Return vs Nifty])</f>
        <v>-0.63767575319980019</v>
      </c>
      <c r="I446">
        <v>-5.2000797813093698</v>
      </c>
      <c r="J446">
        <f>(Table2[[#This Row],[1M Return vs Nifty]]-AVERAGE(Table2[1M Return vs Nifty]))/_xlfn.STDEV.P(Table2[1M Return vs Nifty])</f>
        <v>-0.74555400757317714</v>
      </c>
      <c r="K446">
        <v>3.08828572123844</v>
      </c>
      <c r="L446">
        <f>(Table2[[#This Row],[6M Return vs Nifty]]-AVERAGE(Table2[6M Return vs Nifty]))/_xlfn.STDEV.P(Table2[6M Return vs Nifty])</f>
        <v>-0.3637656816394354</v>
      </c>
      <c r="M446">
        <v>3.6801680563393102</v>
      </c>
      <c r="N446">
        <f>(Table2[[#This Row],[1W Return vs Nifty]]-AVERAGE(Table2[1W Return vs Nifty]))/_xlfn.STDEV.P(Table2[1W Return vs Nifty])</f>
        <v>0.40635568540504724</v>
      </c>
      <c r="O446">
        <v>218.64</v>
      </c>
      <c r="P446">
        <v>220.21900608749701</v>
      </c>
      <c r="Q446">
        <v>212.113795086576</v>
      </c>
      <c r="R446">
        <v>45.194370054597201</v>
      </c>
      <c r="S446">
        <v>7.3637028905964019E-3</v>
      </c>
      <c r="T446">
        <v>1.4074131499208775E-4</v>
      </c>
      <c r="U446">
        <v>3.8357735809229743E-2</v>
      </c>
      <c r="V446">
        <v>0.32185540796847101</v>
      </c>
      <c r="W446">
        <v>218.42</v>
      </c>
      <c r="X446">
        <v>225.56</v>
      </c>
      <c r="Y446">
        <v>218.14</v>
      </c>
      <c r="Z446">
        <v>234</v>
      </c>
      <c r="AA446">
        <v>197.7</v>
      </c>
      <c r="AB446">
        <v>234</v>
      </c>
      <c r="AC446">
        <v>8.3783536306198947E-3</v>
      </c>
      <c r="AD446">
        <v>2.4108967082860477E-2</v>
      </c>
      <c r="AE446">
        <v>9.6726872650592099E-3</v>
      </c>
      <c r="AF446">
        <v>6.242905788876274E-2</v>
      </c>
      <c r="AG446">
        <v>0.11406170966110274</v>
      </c>
      <c r="AH446">
        <v>6.242905788876274E-2</v>
      </c>
      <c r="AI446">
        <v>31.328036322360902</v>
      </c>
      <c r="AJ446">
        <v>21.517241379310299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0.01</v>
      </c>
      <c r="AM446" t="s">
        <v>2950</v>
      </c>
      <c r="AN446">
        <v>5.0599999999999996</v>
      </c>
      <c r="AO446" t="s">
        <v>2950</v>
      </c>
      <c r="AP446">
        <v>6.3061236463071005E-2</v>
      </c>
      <c r="AQ446">
        <f>(Table2[[#This Row],[Sharpe Ratio]]-AVERAGE(Table2[Sharpe Ratio]))/_xlfn.STDEV.P(Table2[Sharpe Ratio])</f>
        <v>8.17153455908355E-2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554</v>
      </c>
      <c r="AT446">
        <f>_xlfn.RANK.AVG(Table2[[#This Row],[6M Return vs Nifty Z-Score]],Table2[6M Return vs Nifty Z-Score])</f>
        <v>417</v>
      </c>
      <c r="AU446">
        <f>_xlfn.RANK.AVG(Table2[[#This Row],[Sharpe Ratio Z-Score]],Table2[Sharpe Ratio Z-Score])</f>
        <v>321</v>
      </c>
      <c r="AV446">
        <f>(Table2[[#This Row],[Rank 1Y]]+Table2[[#This Row],[Rank 6M]]+Table2[[#This Row],[Rank Sharpe]])/3</f>
        <v>430.66666666666669</v>
      </c>
    </row>
    <row r="447" spans="1:48" x14ac:dyDescent="0.3">
      <c r="A447" t="s">
        <v>628</v>
      </c>
      <c r="B447" t="s">
        <v>629</v>
      </c>
      <c r="C447" t="s">
        <v>2922</v>
      </c>
      <c r="D447" t="s">
        <v>630</v>
      </c>
      <c r="E447">
        <v>26218.4497686</v>
      </c>
      <c r="F447">
        <v>776.15</v>
      </c>
      <c r="G447">
        <v>50.732519245551103</v>
      </c>
      <c r="H447">
        <f>(Table2[[#This Row],[1Y Return vs Nifty]]-AVERAGE(Table2[1Y Return vs Nifty]))/_xlfn.STDEV.P(Table2[1Y Return vs Nifty])</f>
        <v>5.8443554784983878E-2</v>
      </c>
      <c r="I447">
        <v>10.546790665392701</v>
      </c>
      <c r="J447">
        <f>(Table2[[#This Row],[1M Return vs Nifty]]-AVERAGE(Table2[1M Return vs Nifty]))/_xlfn.STDEV.P(Table2[1M Return vs Nifty])</f>
        <v>0.61949982483623733</v>
      </c>
      <c r="K447">
        <v>1.2942175083625</v>
      </c>
      <c r="L447">
        <f>(Table2[[#This Row],[6M Return vs Nifty]]-AVERAGE(Table2[6M Return vs Nifty]))/_xlfn.STDEV.P(Table2[6M Return vs Nifty])</f>
        <v>-0.41859864124083496</v>
      </c>
      <c r="M447">
        <v>1.2961783632294599</v>
      </c>
      <c r="N447">
        <f>(Table2[[#This Row],[1W Return vs Nifty]]-AVERAGE(Table2[1W Return vs Nifty]))/_xlfn.STDEV.P(Table2[1W Return vs Nifty])</f>
        <v>-4.4884807789220479E-2</v>
      </c>
      <c r="O447">
        <v>729.03</v>
      </c>
      <c r="P447">
        <v>688.97070439924505</v>
      </c>
      <c r="Q447">
        <v>634.72434803285898</v>
      </c>
      <c r="R447">
        <v>52.052212903557098</v>
      </c>
      <c r="S447">
        <v>6.4633828511858171E-2</v>
      </c>
      <c r="T447">
        <v>0.12653556246164599</v>
      </c>
      <c r="U447">
        <v>0.22281428529636238</v>
      </c>
      <c r="V447">
        <v>1.62671807000182</v>
      </c>
      <c r="W447">
        <v>770.8</v>
      </c>
      <c r="X447">
        <v>785</v>
      </c>
      <c r="Y447">
        <v>740.3</v>
      </c>
      <c r="Z447">
        <v>785</v>
      </c>
      <c r="AA447">
        <v>631.6</v>
      </c>
      <c r="AB447">
        <v>792.6</v>
      </c>
      <c r="AC447">
        <v>6.9408406850026694E-3</v>
      </c>
      <c r="AD447">
        <v>1.1402435096308672E-2</v>
      </c>
      <c r="AE447">
        <v>4.8426313656625641E-2</v>
      </c>
      <c r="AF447">
        <v>1.1402435096308672E-2</v>
      </c>
      <c r="AG447">
        <v>0.22886320455984799</v>
      </c>
      <c r="AH447">
        <v>2.1194356760935396E-2</v>
      </c>
      <c r="AI447">
        <v>2.1194356760935298</v>
      </c>
      <c r="AJ447">
        <v>83.486997635933704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0.17</v>
      </c>
      <c r="AM447" t="s">
        <v>2950</v>
      </c>
      <c r="AN447">
        <v>12.14</v>
      </c>
      <c r="AO447" t="s">
        <v>2950</v>
      </c>
      <c r="AP447">
        <v>-1.902578948579E-2</v>
      </c>
      <c r="AQ447">
        <f>(Table2[[#This Row],[Sharpe Ratio]]-AVERAGE(Table2[Sharpe Ratio]))/_xlfn.STDEV.P(Table2[Sharpe Ratio])</f>
        <v>-0.83929498037713746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-0.62483504978597171</v>
      </c>
      <c r="AS447">
        <f>_xlfn.RANK.AVG(Table2[[#This Row],[1Y Return vs Nifty Z-Score]],Table2[1Y Return vs Nifty Z-Score])</f>
        <v>266</v>
      </c>
      <c r="AT447">
        <f>_xlfn.RANK.AVG(Table2[[#This Row],[6M Return vs Nifty Z-Score]],Table2[6M Return vs Nifty Z-Score])</f>
        <v>443</v>
      </c>
      <c r="AU447">
        <f>_xlfn.RANK.AVG(Table2[[#This Row],[Sharpe Ratio Z-Score]],Table2[Sharpe Ratio Z-Score])</f>
        <v>585</v>
      </c>
      <c r="AV447">
        <f>(Table2[[#This Row],[Rank 1Y]]+Table2[[#This Row],[Rank 6M]]+Table2[[#This Row],[Rank Sharpe]])/3</f>
        <v>431.33333333333331</v>
      </c>
    </row>
    <row r="448" spans="1:48" x14ac:dyDescent="0.3">
      <c r="A448" t="s">
        <v>271</v>
      </c>
      <c r="B448" t="s">
        <v>272</v>
      </c>
      <c r="C448" t="s">
        <v>2906</v>
      </c>
      <c r="D448" t="s">
        <v>273</v>
      </c>
      <c r="E448">
        <v>89390.39076445</v>
      </c>
      <c r="F448">
        <v>8226.65</v>
      </c>
      <c r="G448">
        <v>-7.18258860965864</v>
      </c>
      <c r="H448">
        <f>(Table2[[#This Row],[1Y Return vs Nifty]]-AVERAGE(Table2[1Y Return vs Nifty]))/_xlfn.STDEV.P(Table2[1Y Return vs Nifty])</f>
        <v>-0.63390408927574937</v>
      </c>
      <c r="I448">
        <v>-3.7008925897534302</v>
      </c>
      <c r="J448">
        <f>(Table2[[#This Row],[1M Return vs Nifty]]-AVERAGE(Table2[1M Return vs Nifty]))/_xlfn.STDEV.P(Table2[1M Return vs Nifty])</f>
        <v>-0.61559350346798558</v>
      </c>
      <c r="K448">
        <v>-4.3201627571718797</v>
      </c>
      <c r="L448">
        <f>(Table2[[#This Row],[6M Return vs Nifty]]-AVERAGE(Table2[6M Return vs Nifty]))/_xlfn.STDEV.P(Table2[6M Return vs Nifty])</f>
        <v>-0.59019361409498572</v>
      </c>
      <c r="M448">
        <v>-0.68566405529672503</v>
      </c>
      <c r="N448">
        <f>(Table2[[#This Row],[1W Return vs Nifty]]-AVERAGE(Table2[1W Return vs Nifty]))/_xlfn.STDEV.P(Table2[1W Return vs Nifty])</f>
        <v>-0.42000704634323954</v>
      </c>
      <c r="O448">
        <v>8211.39</v>
      </c>
      <c r="P448">
        <v>8210.7852756358207</v>
      </c>
      <c r="Q448">
        <v>7896.8826583750697</v>
      </c>
      <c r="R448">
        <v>30.3738737767959</v>
      </c>
      <c r="S448">
        <v>1.8583942548096033E-3</v>
      </c>
      <c r="T448">
        <v>1.9321811290395896E-3</v>
      </c>
      <c r="U448">
        <v>4.1759179652390399E-2</v>
      </c>
      <c r="V448">
        <v>0.81176808215631102</v>
      </c>
      <c r="W448">
        <v>8200</v>
      </c>
      <c r="X448">
        <v>8310</v>
      </c>
      <c r="Y448">
        <v>8164.9</v>
      </c>
      <c r="Z448">
        <v>8376</v>
      </c>
      <c r="AA448">
        <v>7659.95</v>
      </c>
      <c r="AB448">
        <v>8622.7999999999993</v>
      </c>
      <c r="AC448">
        <v>3.2499999999999751E-3</v>
      </c>
      <c r="AD448">
        <v>1.0131706101511595E-2</v>
      </c>
      <c r="AE448">
        <v>7.5628605371773627E-3</v>
      </c>
      <c r="AF448">
        <v>1.8154412792570573E-2</v>
      </c>
      <c r="AG448">
        <v>7.3982206150170704E-2</v>
      </c>
      <c r="AH448">
        <v>4.815447357065139E-2</v>
      </c>
      <c r="AI448">
        <v>13.6422480596597</v>
      </c>
      <c r="AJ448">
        <v>24.121516619140301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-0.1</v>
      </c>
      <c r="AM448" t="s">
        <v>2949</v>
      </c>
      <c r="AN448">
        <v>3.7</v>
      </c>
      <c r="AO448" t="s">
        <v>2950</v>
      </c>
      <c r="AP448">
        <v>9.2735073799397993E-2</v>
      </c>
      <c r="AQ448">
        <f>(Table2[[#This Row],[Sharpe Ratio]]-AVERAGE(Table2[Sharpe Ratio]))/_xlfn.STDEV.P(Table2[Sharpe Ratio])</f>
        <v>0.41465359352878922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-1.8450446596531709</v>
      </c>
      <c r="AS448">
        <f>_xlfn.RANK.AVG(Table2[[#This Row],[1Y Return vs Nifty Z-Score]],Table2[1Y Return vs Nifty Z-Score])</f>
        <v>553</v>
      </c>
      <c r="AT448">
        <f>_xlfn.RANK.AVG(Table2[[#This Row],[6M Return vs Nifty Z-Score]],Table2[6M Return vs Nifty Z-Score])</f>
        <v>492</v>
      </c>
      <c r="AU448">
        <f>_xlfn.RANK.AVG(Table2[[#This Row],[Sharpe Ratio Z-Score]],Table2[Sharpe Ratio Z-Score])</f>
        <v>250</v>
      </c>
      <c r="AV448">
        <f>(Table2[[#This Row],[Rank 1Y]]+Table2[[#This Row],[Rank 6M]]+Table2[[#This Row],[Rank Sharpe]])/3</f>
        <v>431.66666666666669</v>
      </c>
    </row>
    <row r="449" spans="1:48" hidden="1" x14ac:dyDescent="0.3">
      <c r="A449" t="s">
        <v>1177</v>
      </c>
      <c r="B449" t="s">
        <v>1178</v>
      </c>
      <c r="C449" t="s">
        <v>2908</v>
      </c>
      <c r="D449" t="s">
        <v>1033</v>
      </c>
      <c r="E449">
        <v>8875.8023534099993</v>
      </c>
      <c r="F449">
        <v>51.63</v>
      </c>
      <c r="G449">
        <v>-7.6867386247805403</v>
      </c>
      <c r="H449">
        <f>(Table2[[#This Row],[1Y Return vs Nifty]]-AVERAGE(Table2[1Y Return vs Nifty]))/_xlfn.STDEV.P(Table2[1Y Return vs Nifty])</f>
        <v>-0.63993096357762347</v>
      </c>
      <c r="I449">
        <v>17.120642589952801</v>
      </c>
      <c r="J449">
        <f>(Table2[[#This Row],[1M Return vs Nifty]]-AVERAGE(Table2[1M Return vs Nifty]))/_xlfn.STDEV.P(Table2[1M Return vs Nifty])</f>
        <v>1.1893693613695844</v>
      </c>
      <c r="K449">
        <v>-0.83281062410568996</v>
      </c>
      <c r="L449">
        <f>(Table2[[#This Row],[6M Return vs Nifty]]-AVERAGE(Table2[6M Return vs Nifty]))/_xlfn.STDEV.P(Table2[6M Return vs Nifty])</f>
        <v>-0.48360801313740603</v>
      </c>
      <c r="M449">
        <v>3.2962994006150699</v>
      </c>
      <c r="N449">
        <f>(Table2[[#This Row],[1W Return vs Nifty]]-AVERAGE(Table2[1W Return vs Nifty]))/_xlfn.STDEV.P(Table2[1W Return vs Nifty])</f>
        <v>0.33369719949319343</v>
      </c>
      <c r="O449">
        <v>45.76</v>
      </c>
      <c r="P449">
        <v>44.269769110440699</v>
      </c>
      <c r="Q449">
        <v>45.733586501112399</v>
      </c>
      <c r="R449">
        <v>37.260655913660301</v>
      </c>
      <c r="S449">
        <v>0.12827797202797209</v>
      </c>
      <c r="T449">
        <v>0.1662586238296746</v>
      </c>
      <c r="U449">
        <v>0.12892961059907648</v>
      </c>
      <c r="V449">
        <v>4.1424233022498003</v>
      </c>
      <c r="W449">
        <v>50.92</v>
      </c>
      <c r="X449">
        <v>53.35</v>
      </c>
      <c r="Y449">
        <v>46.42</v>
      </c>
      <c r="Z449">
        <v>53.35</v>
      </c>
      <c r="AA449">
        <v>36.549999999999997</v>
      </c>
      <c r="AB449">
        <v>53.35</v>
      </c>
      <c r="AC449">
        <v>1.3943440691280395E-2</v>
      </c>
      <c r="AD449">
        <v>3.3313964749176916E-2</v>
      </c>
      <c r="AE449">
        <v>0.11223610512710036</v>
      </c>
      <c r="AF449">
        <v>3.3313964749176916E-2</v>
      </c>
      <c r="AG449">
        <v>0.41258549931600563</v>
      </c>
      <c r="AH449">
        <v>3.3313964749176916E-2</v>
      </c>
      <c r="AI449">
        <v>10.8851442959519</v>
      </c>
      <c r="AJ449">
        <v>41.258549931600498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0.17</v>
      </c>
      <c r="AM449" t="s">
        <v>2950</v>
      </c>
      <c r="AN449">
        <v>33.76</v>
      </c>
      <c r="AO449" t="s">
        <v>2950</v>
      </c>
      <c r="AP449">
        <v>8.2507042159897001E-2</v>
      </c>
      <c r="AQ449">
        <f>(Table2[[#This Row],[Sharpe Ratio]]-AVERAGE(Table2[Sharpe Ratio]))/_xlfn.STDEV.P(Table2[Sharpe Ratio])</f>
        <v>0.29989583923792057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558</v>
      </c>
      <c r="AT449">
        <f>_xlfn.RANK.AVG(Table2[[#This Row],[6M Return vs Nifty Z-Score]],Table2[6M Return vs Nifty Z-Score])</f>
        <v>466</v>
      </c>
      <c r="AU449">
        <f>_xlfn.RANK.AVG(Table2[[#This Row],[Sharpe Ratio Z-Score]],Table2[Sharpe Ratio Z-Score])</f>
        <v>274</v>
      </c>
      <c r="AV449">
        <f>(Table2[[#This Row],[Rank 1Y]]+Table2[[#This Row],[Rank 6M]]+Table2[[#This Row],[Rank Sharpe]])/3</f>
        <v>432.66666666666669</v>
      </c>
    </row>
    <row r="450" spans="1:48" hidden="1" x14ac:dyDescent="0.3">
      <c r="A450" t="s">
        <v>1401</v>
      </c>
      <c r="B450" t="s">
        <v>1402</v>
      </c>
      <c r="C450" t="s">
        <v>2924</v>
      </c>
      <c r="D450" t="s">
        <v>1403</v>
      </c>
      <c r="E450">
        <v>6497.4889347500002</v>
      </c>
      <c r="F450">
        <v>512.5</v>
      </c>
      <c r="G450">
        <v>5.1014328912753601</v>
      </c>
      <c r="H450">
        <f>(Table2[[#This Row],[1Y Return vs Nifty]]-AVERAGE(Table2[1Y Return vs Nifty]))/_xlfn.STDEV.P(Table2[1Y Return vs Nifty])</f>
        <v>-0.48705443880068777</v>
      </c>
      <c r="I450">
        <v>-6.2580639312381097</v>
      </c>
      <c r="J450">
        <f>(Table2[[#This Row],[1M Return vs Nifty]]-AVERAGE(Table2[1M Return vs Nifty]))/_xlfn.STDEV.P(Table2[1M Return vs Nifty])</f>
        <v>-0.83726780704697079</v>
      </c>
      <c r="K450">
        <v>-25.568379694313901</v>
      </c>
      <c r="L450">
        <f>(Table2[[#This Row],[6M Return vs Nifty]]-AVERAGE(Table2[6M Return vs Nifty]))/_xlfn.STDEV.P(Table2[6M Return vs Nifty])</f>
        <v>-1.2396129686959969</v>
      </c>
      <c r="M450">
        <v>-1.52154208906774</v>
      </c>
      <c r="N450">
        <f>(Table2[[#This Row],[1W Return vs Nifty]]-AVERAGE(Table2[1W Return vs Nifty]))/_xlfn.STDEV.P(Table2[1W Return vs Nifty])</f>
        <v>-0.57822166333559066</v>
      </c>
      <c r="O450">
        <v>518.98</v>
      </c>
      <c r="P450">
        <v>521.76573912755896</v>
      </c>
      <c r="Q450">
        <v>508.06262354786799</v>
      </c>
      <c r="R450">
        <v>48.695451910560003</v>
      </c>
      <c r="S450">
        <v>-1.248603029018458E-2</v>
      </c>
      <c r="T450">
        <v>-1.7758427648109198E-2</v>
      </c>
      <c r="U450">
        <v>8.7339163450861346E-3</v>
      </c>
      <c r="V450">
        <v>0.92983404154236404</v>
      </c>
      <c r="W450">
        <v>508</v>
      </c>
      <c r="X450">
        <v>516.95000000000005</v>
      </c>
      <c r="Y450">
        <v>508</v>
      </c>
      <c r="Z450">
        <v>542</v>
      </c>
      <c r="AA450">
        <v>406.95</v>
      </c>
      <c r="AB450">
        <v>543.25</v>
      </c>
      <c r="AC450">
        <v>8.8582677165354173E-3</v>
      </c>
      <c r="AD450">
        <v>8.6829268292683004E-3</v>
      </c>
      <c r="AE450">
        <v>8.8582677165354173E-3</v>
      </c>
      <c r="AF450">
        <v>5.7560975609756149E-2</v>
      </c>
      <c r="AG450">
        <v>0.25936847278535446</v>
      </c>
      <c r="AH450">
        <v>6.0000000000000053E-2</v>
      </c>
      <c r="AI450">
        <v>34.039024390243902</v>
      </c>
      <c r="AJ450">
        <v>31.765008355829799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-0.06</v>
      </c>
      <c r="AM450" t="s">
        <v>2949</v>
      </c>
      <c r="AN450">
        <v>5.41</v>
      </c>
      <c r="AO450" t="s">
        <v>2950</v>
      </c>
      <c r="AP450">
        <v>0.13505200468818801</v>
      </c>
      <c r="AQ450">
        <f>(Table2[[#This Row],[Sharpe Ratio]]-AVERAGE(Table2[Sharpe Ratio]))/_xlfn.STDEV.P(Table2[Sharpe Ratio])</f>
        <v>0.88944641080211939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473</v>
      </c>
      <c r="AT450">
        <f>_xlfn.RANK.AVG(Table2[[#This Row],[6M Return vs Nifty Z-Score]],Table2[6M Return vs Nifty Z-Score])</f>
        <v>681</v>
      </c>
      <c r="AU450">
        <f>_xlfn.RANK.AVG(Table2[[#This Row],[Sharpe Ratio Z-Score]],Table2[Sharpe Ratio Z-Score])</f>
        <v>146</v>
      </c>
      <c r="AV450">
        <f>(Table2[[#This Row],[Rank 1Y]]+Table2[[#This Row],[Rank 6M]]+Table2[[#This Row],[Rank Sharpe]])/3</f>
        <v>433.33333333333331</v>
      </c>
    </row>
    <row r="451" spans="1:48" x14ac:dyDescent="0.3">
      <c r="A451" t="s">
        <v>633</v>
      </c>
      <c r="B451" t="s">
        <v>634</v>
      </c>
      <c r="C451" t="s">
        <v>2910</v>
      </c>
      <c r="D451" t="s">
        <v>255</v>
      </c>
      <c r="E451">
        <v>25703.447268</v>
      </c>
      <c r="F451">
        <v>15960.1</v>
      </c>
      <c r="G451">
        <v>9.5481384331387993</v>
      </c>
      <c r="H451">
        <f>(Table2[[#This Row],[1Y Return vs Nifty]]-AVERAGE(Table2[1Y Return vs Nifty]))/_xlfn.STDEV.P(Table2[1Y Return vs Nifty])</f>
        <v>-0.43389618321325529</v>
      </c>
      <c r="I451">
        <v>10.9265519988377</v>
      </c>
      <c r="J451">
        <f>(Table2[[#This Row],[1M Return vs Nifty]]-AVERAGE(Table2[1M Return vs Nifty]))/_xlfn.STDEV.P(Table2[1M Return vs Nifty])</f>
        <v>0.65242031309291038</v>
      </c>
      <c r="K451">
        <v>-7.7317712332886801</v>
      </c>
      <c r="L451">
        <f>(Table2[[#This Row],[6M Return vs Nifty]]-AVERAGE(Table2[6M Return vs Nifty]))/_xlfn.STDEV.P(Table2[6M Return vs Nifty])</f>
        <v>-0.69446422566043386</v>
      </c>
      <c r="M451">
        <v>-9.8018059524425993</v>
      </c>
      <c r="N451">
        <f>(Table2[[#This Row],[1W Return vs Nifty]]-AVERAGE(Table2[1W Return vs Nifty]))/_xlfn.STDEV.P(Table2[1W Return vs Nifty])</f>
        <v>-2.1455062704321604</v>
      </c>
      <c r="O451">
        <v>16313.75</v>
      </c>
      <c r="P451">
        <v>15434.088804306601</v>
      </c>
      <c r="Q451">
        <v>14631.584407926201</v>
      </c>
      <c r="R451">
        <v>53.559531047312298</v>
      </c>
      <c r="S451">
        <v>-2.1678032334687014E-2</v>
      </c>
      <c r="T451">
        <v>3.4081130565130957E-2</v>
      </c>
      <c r="U451">
        <v>9.0797794349196881E-2</v>
      </c>
      <c r="V451">
        <v>5.1675730291238704</v>
      </c>
      <c r="W451">
        <v>15499.95</v>
      </c>
      <c r="X451">
        <v>16039.9</v>
      </c>
      <c r="Y451">
        <v>15378</v>
      </c>
      <c r="Z451">
        <v>17485</v>
      </c>
      <c r="AA451">
        <v>15378</v>
      </c>
      <c r="AB451">
        <v>18250</v>
      </c>
      <c r="AC451">
        <v>2.968719253933072E-2</v>
      </c>
      <c r="AD451">
        <v>4.9999686718753544E-3</v>
      </c>
      <c r="AE451">
        <v>3.7852776693978463E-2</v>
      </c>
      <c r="AF451">
        <v>9.5544514132116953E-2</v>
      </c>
      <c r="AG451">
        <v>3.7852776693978463E-2</v>
      </c>
      <c r="AH451">
        <v>0.14347654463317894</v>
      </c>
      <c r="AI451">
        <v>14.3476544633178</v>
      </c>
      <c r="AJ451">
        <v>36.597327125440202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-0.12</v>
      </c>
      <c r="AM451" t="s">
        <v>2949</v>
      </c>
      <c r="AN451">
        <v>-3.61</v>
      </c>
      <c r="AO451" t="s">
        <v>2949</v>
      </c>
      <c r="AP451">
        <v>6.3781173007312994E-2</v>
      </c>
      <c r="AQ451">
        <f>(Table2[[#This Row],[Sharpe Ratio]]-AVERAGE(Table2[Sharpe Ratio]))/_xlfn.STDEV.P(Table2[Sharpe Ratio])</f>
        <v>8.9792980072338727E-2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-2.5316533861406003</v>
      </c>
      <c r="AS451">
        <f>_xlfn.RANK.AVG(Table2[[#This Row],[1Y Return vs Nifty Z-Score]],Table2[1Y Return vs Nifty Z-Score])</f>
        <v>447</v>
      </c>
      <c r="AT451">
        <f>_xlfn.RANK.AVG(Table2[[#This Row],[6M Return vs Nifty Z-Score]],Table2[6M Return vs Nifty Z-Score])</f>
        <v>537</v>
      </c>
      <c r="AU451">
        <f>_xlfn.RANK.AVG(Table2[[#This Row],[Sharpe Ratio Z-Score]],Table2[Sharpe Ratio Z-Score])</f>
        <v>317</v>
      </c>
      <c r="AV451">
        <f>(Table2[[#This Row],[Rank 1Y]]+Table2[[#This Row],[Rank 6M]]+Table2[[#This Row],[Rank Sharpe]])/3</f>
        <v>433.66666666666669</v>
      </c>
    </row>
    <row r="452" spans="1:48" x14ac:dyDescent="0.3">
      <c r="A452" t="s">
        <v>1004</v>
      </c>
      <c r="B452" t="s">
        <v>1005</v>
      </c>
      <c r="C452" t="s">
        <v>2913</v>
      </c>
      <c r="D452" t="s">
        <v>65</v>
      </c>
      <c r="E452">
        <v>11941.56632815</v>
      </c>
      <c r="F452">
        <v>1042.9000000000001</v>
      </c>
      <c r="G452">
        <v>31.3770025648641</v>
      </c>
      <c r="H452">
        <f>(Table2[[#This Row],[1Y Return vs Nifty]]-AVERAGE(Table2[1Y Return vs Nifty]))/_xlfn.STDEV.P(Table2[1Y Return vs Nifty])</f>
        <v>-0.17294246640579611</v>
      </c>
      <c r="I452">
        <v>11.833263145576399</v>
      </c>
      <c r="J452">
        <f>(Table2[[#This Row],[1M Return vs Nifty]]-AVERAGE(Table2[1M Return vs Nifty]))/_xlfn.STDEV.P(Table2[1M Return vs Nifty])</f>
        <v>0.7310206629169107</v>
      </c>
      <c r="K452">
        <v>9.5272907214742197</v>
      </c>
      <c r="L452">
        <f>(Table2[[#This Row],[6M Return vs Nifty]]-AVERAGE(Table2[6M Return vs Nifty]))/_xlfn.STDEV.P(Table2[6M Return vs Nifty])</f>
        <v>-0.16696731103280274</v>
      </c>
      <c r="M452">
        <v>0.59075728411577</v>
      </c>
      <c r="N452">
        <f>(Table2[[#This Row],[1W Return vs Nifty]]-AVERAGE(Table2[1W Return vs Nifty]))/_xlfn.STDEV.P(Table2[1W Return vs Nifty])</f>
        <v>-0.1784065912805162</v>
      </c>
      <c r="O452">
        <v>981.93</v>
      </c>
      <c r="P452">
        <v>933.20784388325296</v>
      </c>
      <c r="Q452">
        <v>870.49729350773703</v>
      </c>
      <c r="R452">
        <v>45.381388274311803</v>
      </c>
      <c r="S452">
        <v>6.209200248490232E-2</v>
      </c>
      <c r="T452">
        <v>0.11754311414732377</v>
      </c>
      <c r="U452">
        <v>0.19805082425650378</v>
      </c>
      <c r="V452">
        <v>1.3569593761293299</v>
      </c>
      <c r="W452">
        <v>1031.8</v>
      </c>
      <c r="X452">
        <v>1050.7</v>
      </c>
      <c r="Y452">
        <v>1009</v>
      </c>
      <c r="Z452">
        <v>1066.3</v>
      </c>
      <c r="AA452">
        <v>815.85</v>
      </c>
      <c r="AB452">
        <v>1066.3</v>
      </c>
      <c r="AC452">
        <v>1.0757898817600475E-2</v>
      </c>
      <c r="AD452">
        <v>7.4791446926838479E-3</v>
      </c>
      <c r="AE452">
        <v>3.3597621407334133E-2</v>
      </c>
      <c r="AF452">
        <v>2.2437434078051544E-2</v>
      </c>
      <c r="AG452">
        <v>0.27829870687013547</v>
      </c>
      <c r="AH452">
        <v>2.2437434078051544E-2</v>
      </c>
      <c r="AI452">
        <v>2.2437434078051499</v>
      </c>
      <c r="AJ452">
        <v>59.087788879566801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0.21</v>
      </c>
      <c r="AM452" t="s">
        <v>2950</v>
      </c>
      <c r="AN452">
        <v>14.55</v>
      </c>
      <c r="AO452" t="s">
        <v>2950</v>
      </c>
      <c r="AP452">
        <v>-2.4445201050357E-2</v>
      </c>
      <c r="AQ452">
        <f>(Table2[[#This Row],[Sharpe Ratio]]-AVERAGE(Table2[Sharpe Ratio]))/_xlfn.STDEV.P(Table2[Sharpe Ratio])</f>
        <v>-0.90010037506576934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-0.68739608086797355</v>
      </c>
      <c r="AS452">
        <f>_xlfn.RANK.AVG(Table2[[#This Row],[1Y Return vs Nifty Z-Score]],Table2[1Y Return vs Nifty Z-Score])</f>
        <v>340</v>
      </c>
      <c r="AT452">
        <f>_xlfn.RANK.AVG(Table2[[#This Row],[6M Return vs Nifty Z-Score]],Table2[6M Return vs Nifty Z-Score])</f>
        <v>363</v>
      </c>
      <c r="AU452">
        <f>_xlfn.RANK.AVG(Table2[[#This Row],[Sharpe Ratio Z-Score]],Table2[Sharpe Ratio Z-Score])</f>
        <v>598</v>
      </c>
      <c r="AV452">
        <f>(Table2[[#This Row],[Rank 1Y]]+Table2[[#This Row],[Rank 6M]]+Table2[[#This Row],[Rank Sharpe]])/3</f>
        <v>433.66666666666669</v>
      </c>
    </row>
    <row r="453" spans="1:48" x14ac:dyDescent="0.3">
      <c r="A453" t="s">
        <v>571</v>
      </c>
      <c r="B453" t="s">
        <v>572</v>
      </c>
      <c r="C453" t="s">
        <v>2917</v>
      </c>
      <c r="D453" t="s">
        <v>573</v>
      </c>
      <c r="E453">
        <v>31035.932403945</v>
      </c>
      <c r="F453">
        <v>1260.25</v>
      </c>
      <c r="G453">
        <v>-0.91738777335788002</v>
      </c>
      <c r="H453">
        <f>(Table2[[#This Row],[1Y Return vs Nifty]]-AVERAGE(Table2[1Y Return vs Nifty]))/_xlfn.STDEV.P(Table2[1Y Return vs Nifty])</f>
        <v>-0.55900658499371303</v>
      </c>
      <c r="I453">
        <v>9.9672692512391396</v>
      </c>
      <c r="J453">
        <f>(Table2[[#This Row],[1M Return vs Nifty]]-AVERAGE(Table2[1M Return vs Nifty]))/_xlfn.STDEV.P(Table2[1M Return vs Nifty])</f>
        <v>0.56926267263312635</v>
      </c>
      <c r="K453">
        <v>-14.6832388267783</v>
      </c>
      <c r="L453">
        <f>(Table2[[#This Row],[6M Return vs Nifty]]-AVERAGE(Table2[6M Return vs Nifty]))/_xlfn.STDEV.P(Table2[6M Return vs Nifty])</f>
        <v>-0.90692523410404791</v>
      </c>
      <c r="M453">
        <v>13.9034850323263</v>
      </c>
      <c r="N453">
        <f>(Table2[[#This Row],[1W Return vs Nifty]]-AVERAGE(Table2[1W Return vs Nifty]))/_xlfn.STDEV.P(Table2[1W Return vs Nifty])</f>
        <v>2.3414205087382123</v>
      </c>
      <c r="O453">
        <v>1176.05</v>
      </c>
      <c r="P453">
        <v>1141.67113741256</v>
      </c>
      <c r="Q453">
        <v>1118.25572383393</v>
      </c>
      <c r="R453">
        <v>64.037545183474805</v>
      </c>
      <c r="S453">
        <v>7.1595595425364644E-2</v>
      </c>
      <c r="T453">
        <v>0.10386429042621037</v>
      </c>
      <c r="U453">
        <v>0.12697835847353756</v>
      </c>
      <c r="V453">
        <v>1.2266411673555699</v>
      </c>
      <c r="W453">
        <v>1250.05</v>
      </c>
      <c r="X453">
        <v>1308.0999999999999</v>
      </c>
      <c r="Y453">
        <v>1155</v>
      </c>
      <c r="Z453">
        <v>1331</v>
      </c>
      <c r="AA453">
        <v>990.05</v>
      </c>
      <c r="AB453">
        <v>1331</v>
      </c>
      <c r="AC453">
        <v>8.1596736130555847E-3</v>
      </c>
      <c r="AD453">
        <v>3.796865701249752E-2</v>
      </c>
      <c r="AE453">
        <v>9.1125541125541165E-2</v>
      </c>
      <c r="AF453">
        <v>5.6139654830390739E-2</v>
      </c>
      <c r="AG453">
        <v>0.27291550931771136</v>
      </c>
      <c r="AH453">
        <v>5.6139654830390739E-2</v>
      </c>
      <c r="AI453">
        <v>14.358262249553601</v>
      </c>
      <c r="AJ453">
        <v>35.656620021528497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0.02</v>
      </c>
      <c r="AM453" t="s">
        <v>2950</v>
      </c>
      <c r="AN453">
        <v>13.95</v>
      </c>
      <c r="AO453" t="s">
        <v>2950</v>
      </c>
      <c r="AP453">
        <v>0.11991849128389501</v>
      </c>
      <c r="AQ453">
        <f>(Table2[[#This Row],[Sharpe Ratio]]-AVERAGE(Table2[Sharpe Ratio]))/_xlfn.STDEV.P(Table2[Sharpe Ratio])</f>
        <v>0.71964951595284277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2.1644008782264206</v>
      </c>
      <c r="AS453">
        <f>_xlfn.RANK.AVG(Table2[[#This Row],[1Y Return vs Nifty Z-Score]],Table2[1Y Return vs Nifty Z-Score])</f>
        <v>515</v>
      </c>
      <c r="AT453">
        <f>_xlfn.RANK.AVG(Table2[[#This Row],[6M Return vs Nifty Z-Score]],Table2[6M Return vs Nifty Z-Score])</f>
        <v>605</v>
      </c>
      <c r="AU453">
        <f>_xlfn.RANK.AVG(Table2[[#This Row],[Sharpe Ratio Z-Score]],Table2[Sharpe Ratio Z-Score])</f>
        <v>184</v>
      </c>
      <c r="AV453">
        <f>(Table2[[#This Row],[Rank 1Y]]+Table2[[#This Row],[Rank 6M]]+Table2[[#This Row],[Rank Sharpe]])/3</f>
        <v>434.66666666666669</v>
      </c>
    </row>
    <row r="454" spans="1:48" hidden="1" x14ac:dyDescent="0.3">
      <c r="A454" t="s">
        <v>1646</v>
      </c>
      <c r="B454" t="s">
        <v>1647</v>
      </c>
      <c r="C454" t="s">
        <v>2918</v>
      </c>
      <c r="D454" t="s">
        <v>101</v>
      </c>
      <c r="E454">
        <v>4361.6559004000001</v>
      </c>
      <c r="F454">
        <v>232.12</v>
      </c>
      <c r="G454">
        <v>48.983584464639698</v>
      </c>
      <c r="H454">
        <f>(Table2[[#This Row],[1Y Return vs Nifty]]-AVERAGE(Table2[1Y Return vs Nifty]))/_xlfn.STDEV.P(Table2[1Y Return vs Nifty])</f>
        <v>3.7535869035574328E-2</v>
      </c>
      <c r="I454">
        <v>6.6683352397915803</v>
      </c>
      <c r="J454">
        <f>(Table2[[#This Row],[1M Return vs Nifty]]-AVERAGE(Table2[1M Return vs Nifty]))/_xlfn.STDEV.P(Table2[1M Return vs Nifty])</f>
        <v>0.28328695889151867</v>
      </c>
      <c r="K454">
        <v>-14.7883035426961</v>
      </c>
      <c r="L454">
        <f>(Table2[[#This Row],[6M Return vs Nifty]]-AVERAGE(Table2[6M Return vs Nifty]))/_xlfn.STDEV.P(Table2[6M Return vs Nifty])</f>
        <v>-0.91013637695921179</v>
      </c>
      <c r="M454">
        <v>-3.4496175895860901</v>
      </c>
      <c r="N454">
        <f>(Table2[[#This Row],[1W Return vs Nifty]]-AVERAGE(Table2[1W Return vs Nifty]))/_xlfn.STDEV.P(Table2[1W Return vs Nifty])</f>
        <v>-0.94316692391461598</v>
      </c>
      <c r="O454">
        <v>224.92</v>
      </c>
      <c r="P454">
        <v>221.19508049828201</v>
      </c>
      <c r="Q454">
        <v>214.10559591065501</v>
      </c>
      <c r="R454">
        <v>46.6874617112544</v>
      </c>
      <c r="S454">
        <v>3.2011381824648799E-2</v>
      </c>
      <c r="T454">
        <v>4.9390427115773239E-2</v>
      </c>
      <c r="U454">
        <v>8.413794143363873E-2</v>
      </c>
      <c r="V454">
        <v>1.1011628654118999</v>
      </c>
      <c r="W454">
        <v>227.95</v>
      </c>
      <c r="X454">
        <v>236.75</v>
      </c>
      <c r="Y454">
        <v>227.95</v>
      </c>
      <c r="Z454">
        <v>241.2</v>
      </c>
      <c r="AA454">
        <v>182</v>
      </c>
      <c r="AB454">
        <v>243.8</v>
      </c>
      <c r="AC454">
        <v>1.829348541346798E-2</v>
      </c>
      <c r="AD454">
        <v>1.9946579355505811E-2</v>
      </c>
      <c r="AE454">
        <v>1.829348541346798E-2</v>
      </c>
      <c r="AF454">
        <v>3.911769774254692E-2</v>
      </c>
      <c r="AG454">
        <v>0.27538461538461534</v>
      </c>
      <c r="AH454">
        <v>5.0318800620368753E-2</v>
      </c>
      <c r="AI454">
        <v>26.5509219369291</v>
      </c>
      <c r="AJ454">
        <v>85.547561950439601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0.03</v>
      </c>
      <c r="AM454" t="s">
        <v>2950</v>
      </c>
      <c r="AN454">
        <v>20.18</v>
      </c>
      <c r="AO454" t="s">
        <v>2950</v>
      </c>
      <c r="AP454">
        <v>2.7151901478547E-2</v>
      </c>
      <c r="AQ454">
        <f>(Table2[[#This Row],[Sharpe Ratio]]-AVERAGE(Table2[Sharpe Ratio]))/_xlfn.STDEV.P(Table2[Sharpe Ratio])</f>
        <v>-0.32118472219811683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-1.8536651951448517</v>
      </c>
      <c r="AS454">
        <f>_xlfn.RANK.AVG(Table2[[#This Row],[1Y Return vs Nifty Z-Score]],Table2[1Y Return vs Nifty Z-Score])</f>
        <v>271</v>
      </c>
      <c r="AT454">
        <f>_xlfn.RANK.AVG(Table2[[#This Row],[6M Return vs Nifty Z-Score]],Table2[6M Return vs Nifty Z-Score])</f>
        <v>607</v>
      </c>
      <c r="AU454">
        <f>_xlfn.RANK.AVG(Table2[[#This Row],[Sharpe Ratio Z-Score]],Table2[Sharpe Ratio Z-Score])</f>
        <v>427</v>
      </c>
      <c r="AV454">
        <f>(Table2[[#This Row],[Rank 1Y]]+Table2[[#This Row],[Rank 6M]]+Table2[[#This Row],[Rank Sharpe]])/3</f>
        <v>435</v>
      </c>
    </row>
    <row r="455" spans="1:48" hidden="1" x14ac:dyDescent="0.3">
      <c r="A455" t="s">
        <v>517</v>
      </c>
      <c r="B455" t="s">
        <v>518</v>
      </c>
      <c r="C455" t="s">
        <v>2906</v>
      </c>
      <c r="D455" t="s">
        <v>49</v>
      </c>
      <c r="E455">
        <v>35495.284854899997</v>
      </c>
      <c r="F455">
        <v>421.15</v>
      </c>
      <c r="G455">
        <v>-4.26602013443045</v>
      </c>
      <c r="H455">
        <f>(Table2[[#This Row],[1Y Return vs Nifty]]-AVERAGE(Table2[1Y Return vs Nifty]))/_xlfn.STDEV.P(Table2[1Y Return vs Nifty])</f>
        <v>-0.59903789654389206</v>
      </c>
      <c r="I455">
        <v>-12.975047246150201</v>
      </c>
      <c r="J455">
        <f>(Table2[[#This Row],[1M Return vs Nifty]]-AVERAGE(Table2[1M Return vs Nifty]))/_xlfn.STDEV.P(Table2[1M Return vs Nifty])</f>
        <v>-1.4195450187180145</v>
      </c>
      <c r="K455">
        <v>-14.927303858221601</v>
      </c>
      <c r="L455">
        <f>(Table2[[#This Row],[6M Return vs Nifty]]-AVERAGE(Table2[6M Return vs Nifty]))/_xlfn.STDEV.P(Table2[6M Return vs Nifty])</f>
        <v>-0.91438470967649099</v>
      </c>
      <c r="M455">
        <v>-3.93260647020506</v>
      </c>
      <c r="N455">
        <f>(Table2[[#This Row],[1W Return vs Nifty]]-AVERAGE(Table2[1W Return vs Nifty]))/_xlfn.STDEV.P(Table2[1W Return vs Nifty])</f>
        <v>-1.0345868412606298</v>
      </c>
      <c r="O455">
        <v>440.12</v>
      </c>
      <c r="P455">
        <v>453.73100951547201</v>
      </c>
      <c r="Q455">
        <v>435.69232301341401</v>
      </c>
      <c r="R455">
        <v>39.453936840487799</v>
      </c>
      <c r="S455">
        <v>-4.3101881305098622E-2</v>
      </c>
      <c r="T455">
        <v>-7.1806883003796673E-2</v>
      </c>
      <c r="U455">
        <v>-3.3377505742662184E-2</v>
      </c>
      <c r="V455">
        <v>2.0649113174117799</v>
      </c>
      <c r="W455">
        <v>417.5</v>
      </c>
      <c r="X455">
        <v>428.05</v>
      </c>
      <c r="Y455">
        <v>417.5</v>
      </c>
      <c r="Z455">
        <v>441</v>
      </c>
      <c r="AA455">
        <v>396.8</v>
      </c>
      <c r="AB455">
        <v>472.4</v>
      </c>
      <c r="AC455">
        <v>8.7425149700597338E-3</v>
      </c>
      <c r="AD455">
        <v>1.638371126676974E-2</v>
      </c>
      <c r="AE455">
        <v>8.7425149700597338E-3</v>
      </c>
      <c r="AF455">
        <v>4.7132850528315284E-2</v>
      </c>
      <c r="AG455">
        <v>6.136592741935476E-2</v>
      </c>
      <c r="AH455">
        <v>0.12169060904665807</v>
      </c>
      <c r="AI455">
        <v>23.400213700581698</v>
      </c>
      <c r="AJ455">
        <v>26.8142125865702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-0.18</v>
      </c>
      <c r="AM455" t="s">
        <v>2949</v>
      </c>
      <c r="AN455">
        <v>-0.45</v>
      </c>
      <c r="AO455" t="s">
        <v>2949</v>
      </c>
      <c r="AP455">
        <v>0.12858088298420201</v>
      </c>
      <c r="AQ455">
        <f>(Table2[[#This Row],[Sharpe Ratio]]-AVERAGE(Table2[Sharpe Ratio]))/_xlfn.STDEV.P(Table2[Sharpe Ratio])</f>
        <v>0.81684090656958019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533</v>
      </c>
      <c r="AT455">
        <f>_xlfn.RANK.AVG(Table2[[#This Row],[6M Return vs Nifty Z-Score]],Table2[6M Return vs Nifty Z-Score])</f>
        <v>612</v>
      </c>
      <c r="AU455">
        <f>_xlfn.RANK.AVG(Table2[[#This Row],[Sharpe Ratio Z-Score]],Table2[Sharpe Ratio Z-Score])</f>
        <v>164</v>
      </c>
      <c r="AV455">
        <f>(Table2[[#This Row],[Rank 1Y]]+Table2[[#This Row],[Rank 6M]]+Table2[[#This Row],[Rank Sharpe]])/3</f>
        <v>436.33333333333331</v>
      </c>
    </row>
    <row r="456" spans="1:48" hidden="1" x14ac:dyDescent="0.3">
      <c r="A456" t="s">
        <v>521</v>
      </c>
      <c r="B456" t="s">
        <v>522</v>
      </c>
      <c r="C456" t="s">
        <v>2920</v>
      </c>
      <c r="D456" t="s">
        <v>523</v>
      </c>
      <c r="E456">
        <v>35470.015749999999</v>
      </c>
      <c r="F456">
        <v>3377.6</v>
      </c>
      <c r="G456">
        <v>-16.497338004333098</v>
      </c>
      <c r="H456">
        <f>(Table2[[#This Row],[1Y Return vs Nifty]]-AVERAGE(Table2[1Y Return vs Nifty]))/_xlfn.STDEV.P(Table2[1Y Return vs Nifty])</f>
        <v>-0.74525750010840963</v>
      </c>
      <c r="I456">
        <v>1.4454730828976601</v>
      </c>
      <c r="J456">
        <f>(Table2[[#This Row],[1M Return vs Nifty]]-AVERAGE(Table2[1M Return vs Nifty]))/_xlfn.STDEV.P(Table2[1M Return vs Nifty])</f>
        <v>-0.16946890949166871</v>
      </c>
      <c r="K456">
        <v>-10.893224370419199</v>
      </c>
      <c r="L456">
        <f>(Table2[[#This Row],[6M Return vs Nifty]]-AVERAGE(Table2[6M Return vs Nifty]))/_xlfn.STDEV.P(Table2[6M Return vs Nifty])</f>
        <v>-0.79108922068897181</v>
      </c>
      <c r="M456">
        <v>2.2898734348845502</v>
      </c>
      <c r="N456">
        <f>(Table2[[#This Row],[1W Return vs Nifty]]-AVERAGE(Table2[1W Return vs Nifty]))/_xlfn.STDEV.P(Table2[1W Return vs Nifty])</f>
        <v>0.14320134690947553</v>
      </c>
      <c r="O456">
        <v>3205.54</v>
      </c>
      <c r="P456">
        <v>3254.4170624229801</v>
      </c>
      <c r="Q456">
        <v>3253.8598048502699</v>
      </c>
      <c r="R456">
        <v>43.197625612487201</v>
      </c>
      <c r="S456">
        <v>5.3675823730167105E-2</v>
      </c>
      <c r="T456">
        <v>3.7850999184876333E-2</v>
      </c>
      <c r="U456">
        <v>3.8028742039002417E-2</v>
      </c>
      <c r="V456">
        <v>2.5109997824867198</v>
      </c>
      <c r="W456">
        <v>3311.35</v>
      </c>
      <c r="X456">
        <v>3450</v>
      </c>
      <c r="Y456">
        <v>3138.9</v>
      </c>
      <c r="Z456">
        <v>3499.95</v>
      </c>
      <c r="AA456">
        <v>2476</v>
      </c>
      <c r="AB456">
        <v>3499.95</v>
      </c>
      <c r="AC456">
        <v>2.0006945807601095E-2</v>
      </c>
      <c r="AD456">
        <v>2.1435338702036955E-2</v>
      </c>
      <c r="AE456">
        <v>7.6045748510624733E-2</v>
      </c>
      <c r="AF456">
        <v>3.6223945997157614E-2</v>
      </c>
      <c r="AG456">
        <v>0.36413570274636498</v>
      </c>
      <c r="AH456">
        <v>3.6223945997157614E-2</v>
      </c>
      <c r="AI456">
        <v>16.058739933680702</v>
      </c>
      <c r="AJ456">
        <v>36.413570274636498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-0.02</v>
      </c>
      <c r="AM456" t="s">
        <v>2949</v>
      </c>
      <c r="AN456">
        <v>21.39</v>
      </c>
      <c r="AO456" t="s">
        <v>2950</v>
      </c>
      <c r="AP456">
        <v>0.13687249416623201</v>
      </c>
      <c r="AQ456">
        <f>(Table2[[#This Row],[Sharpe Ratio]]-AVERAGE(Table2[Sharpe Ratio]))/_xlfn.STDEV.P(Table2[Sharpe Ratio])</f>
        <v>0.9098721673478507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600</v>
      </c>
      <c r="AT456">
        <f>_xlfn.RANK.AVG(Table2[[#This Row],[6M Return vs Nifty Z-Score]],Table2[6M Return vs Nifty Z-Score])</f>
        <v>566</v>
      </c>
      <c r="AU456">
        <f>_xlfn.RANK.AVG(Table2[[#This Row],[Sharpe Ratio Z-Score]],Table2[Sharpe Ratio Z-Score])</f>
        <v>145</v>
      </c>
      <c r="AV456">
        <f>(Table2[[#This Row],[Rank 1Y]]+Table2[[#This Row],[Rank 6M]]+Table2[[#This Row],[Rank Sharpe]])/3</f>
        <v>437</v>
      </c>
    </row>
    <row r="457" spans="1:48" hidden="1" x14ac:dyDescent="0.3">
      <c r="A457" t="s">
        <v>757</v>
      </c>
      <c r="B457" t="s">
        <v>758</v>
      </c>
      <c r="C457" t="s">
        <v>621</v>
      </c>
      <c r="D457" t="s">
        <v>621</v>
      </c>
      <c r="E457">
        <v>19046.73063405</v>
      </c>
      <c r="F457">
        <v>39.28</v>
      </c>
      <c r="G457">
        <v>-7.0241905612247502</v>
      </c>
      <c r="H457">
        <f>(Table2[[#This Row],[1Y Return vs Nifty]]-AVERAGE(Table2[1Y Return vs Nifty]))/_xlfn.STDEV.P(Table2[1Y Return vs Nifty])</f>
        <v>-0.63201051573823319</v>
      </c>
      <c r="I457">
        <v>-1.3526593913901701</v>
      </c>
      <c r="J457">
        <f>(Table2[[#This Row],[1M Return vs Nifty]]-AVERAGE(Table2[1M Return vs Nifty]))/_xlfn.STDEV.P(Table2[1M Return vs Nifty])</f>
        <v>-0.41203148537263012</v>
      </c>
      <c r="K457">
        <v>-1.6073577240863799</v>
      </c>
      <c r="L457">
        <f>(Table2[[#This Row],[6M Return vs Nifty]]-AVERAGE(Table2[6M Return vs Nifty]))/_xlfn.STDEV.P(Table2[6M Return vs Nifty])</f>
        <v>-0.5072808643354888</v>
      </c>
      <c r="M457">
        <v>-2.0493871837966902</v>
      </c>
      <c r="N457">
        <f>(Table2[[#This Row],[1W Return vs Nifty]]-AVERAGE(Table2[1W Return vs Nifty]))/_xlfn.STDEV.P(Table2[1W Return vs Nifty])</f>
        <v>-0.67813194464429893</v>
      </c>
      <c r="O457">
        <v>38.36</v>
      </c>
      <c r="P457">
        <v>38.637449781889103</v>
      </c>
      <c r="Q457">
        <v>38.633379553681202</v>
      </c>
      <c r="R457">
        <v>39.081998877958299</v>
      </c>
      <c r="S457">
        <v>2.3983315954118956E-2</v>
      </c>
      <c r="T457">
        <v>1.663024401812585E-2</v>
      </c>
      <c r="U457">
        <v>1.6737351321292504E-2</v>
      </c>
      <c r="V457">
        <v>1.83844596661515</v>
      </c>
      <c r="W457">
        <v>38.44</v>
      </c>
      <c r="X457">
        <v>39.71</v>
      </c>
      <c r="Y457">
        <v>38.200000000000003</v>
      </c>
      <c r="Z457">
        <v>40.159999999999997</v>
      </c>
      <c r="AA457">
        <v>33.5</v>
      </c>
      <c r="AB457">
        <v>41.78</v>
      </c>
      <c r="AC457">
        <v>2.1852237252861784E-2</v>
      </c>
      <c r="AD457">
        <v>1.0947046843177155E-2</v>
      </c>
      <c r="AE457">
        <v>2.8272251308900431E-2</v>
      </c>
      <c r="AF457">
        <v>2.2403258655804281E-2</v>
      </c>
      <c r="AG457">
        <v>0.17253731343283585</v>
      </c>
      <c r="AH457">
        <v>6.3645621181262824E-2</v>
      </c>
      <c r="AI457">
        <v>34.674134419551898</v>
      </c>
      <c r="AJ457">
        <v>24.3037974683544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-0.09</v>
      </c>
      <c r="AM457" t="s">
        <v>2949</v>
      </c>
      <c r="AN457">
        <v>10</v>
      </c>
      <c r="AO457" t="s">
        <v>2950</v>
      </c>
      <c r="AP457">
        <v>7.6860595353924005E-2</v>
      </c>
      <c r="AQ457">
        <f>(Table2[[#This Row],[Sharpe Ratio]]-AVERAGE(Table2[Sharpe Ratio]))/_xlfn.STDEV.P(Table2[Sharpe Ratio])</f>
        <v>0.23654312602633701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552</v>
      </c>
      <c r="AT457">
        <f>_xlfn.RANK.AVG(Table2[[#This Row],[6M Return vs Nifty Z-Score]],Table2[6M Return vs Nifty Z-Score])</f>
        <v>474</v>
      </c>
      <c r="AU457">
        <f>_xlfn.RANK.AVG(Table2[[#This Row],[Sharpe Ratio Z-Score]],Table2[Sharpe Ratio Z-Score])</f>
        <v>286</v>
      </c>
      <c r="AV457">
        <f>(Table2[[#This Row],[Rank 1Y]]+Table2[[#This Row],[Rank 6M]]+Table2[[#This Row],[Rank Sharpe]])/3</f>
        <v>437.33333333333331</v>
      </c>
    </row>
    <row r="458" spans="1:48" x14ac:dyDescent="0.3">
      <c r="A458" t="s">
        <v>281</v>
      </c>
      <c r="B458" t="s">
        <v>282</v>
      </c>
      <c r="C458" t="s">
        <v>2913</v>
      </c>
      <c r="D458" t="s">
        <v>283</v>
      </c>
      <c r="E458">
        <v>85039.278612794995</v>
      </c>
      <c r="F458">
        <v>6170</v>
      </c>
      <c r="G458">
        <v>-4.0917404431459001</v>
      </c>
      <c r="H458">
        <f>(Table2[[#This Row],[1Y Return vs Nifty]]-AVERAGE(Table2[1Y Return vs Nifty]))/_xlfn.STDEV.P(Table2[1Y Return vs Nifty])</f>
        <v>-0.59695446549909204</v>
      </c>
      <c r="I458">
        <v>-1.3846759441574299</v>
      </c>
      <c r="J458">
        <f>(Table2[[#This Row],[1M Return vs Nifty]]-AVERAGE(Table2[1M Return vs Nifty]))/_xlfn.STDEV.P(Table2[1M Return vs Nifty])</f>
        <v>-0.41480691419217947</v>
      </c>
      <c r="K458">
        <v>2.1094349506257299</v>
      </c>
      <c r="L458">
        <f>(Table2[[#This Row],[6M Return vs Nifty]]-AVERAGE(Table2[6M Return vs Nifty]))/_xlfn.STDEV.P(Table2[6M Return vs Nifty])</f>
        <v>-0.39368276303890226</v>
      </c>
      <c r="M458">
        <v>-0.838739053423875</v>
      </c>
      <c r="N458">
        <f>(Table2[[#This Row],[1W Return vs Nifty]]-AVERAGE(Table2[1W Return vs Nifty]))/_xlfn.STDEV.P(Table2[1W Return vs Nifty])</f>
        <v>-0.44898101290452197</v>
      </c>
      <c r="O458">
        <v>6074.35</v>
      </c>
      <c r="P458">
        <v>6061.6245909273002</v>
      </c>
      <c r="Q458">
        <v>5786.5481941222197</v>
      </c>
      <c r="R458">
        <v>46.353258626790499</v>
      </c>
      <c r="S458">
        <v>1.5746540782141327E-2</v>
      </c>
      <c r="T458">
        <v>1.787893780735117E-2</v>
      </c>
      <c r="U458">
        <v>6.6266069686808704E-2</v>
      </c>
      <c r="V458">
        <v>0.74601486127227701</v>
      </c>
      <c r="W458">
        <v>6145</v>
      </c>
      <c r="X458">
        <v>6239.1</v>
      </c>
      <c r="Y458">
        <v>6115.75</v>
      </c>
      <c r="Z458">
        <v>6269</v>
      </c>
      <c r="AA458">
        <v>5693.2</v>
      </c>
      <c r="AB458">
        <v>6269</v>
      </c>
      <c r="AC458">
        <v>4.0683482506103097E-3</v>
      </c>
      <c r="AD458">
        <v>1.1199351701782989E-2</v>
      </c>
      <c r="AE458">
        <v>8.8705391816212842E-3</v>
      </c>
      <c r="AF458">
        <v>1.6045380875202575E-2</v>
      </c>
      <c r="AG458">
        <v>8.3749033935220929E-2</v>
      </c>
      <c r="AH458">
        <v>1.6045380875202575E-2</v>
      </c>
      <c r="AI458">
        <v>11.4173419773095</v>
      </c>
      <c r="AJ458">
        <v>30.554380025391399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-0.06</v>
      </c>
      <c r="AM458" t="s">
        <v>2949</v>
      </c>
      <c r="AN458">
        <v>5.55</v>
      </c>
      <c r="AO458" t="s">
        <v>2950</v>
      </c>
      <c r="AP458">
        <v>5.4740796568298999E-2</v>
      </c>
      <c r="AQ458">
        <f>(Table2[[#This Row],[Sharpe Ratio]]-AVERAGE(Table2[Sharpe Ratio]))/_xlfn.STDEV.P(Table2[Sharpe Ratio])</f>
        <v>-1.1639371200280284E-2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-1.866064526834976</v>
      </c>
      <c r="AS458">
        <f>_xlfn.RANK.AVG(Table2[[#This Row],[1Y Return vs Nifty Z-Score]],Table2[1Y Return vs Nifty Z-Score])</f>
        <v>532</v>
      </c>
      <c r="AT458">
        <f>_xlfn.RANK.AVG(Table2[[#This Row],[6M Return vs Nifty Z-Score]],Table2[6M Return vs Nifty Z-Score])</f>
        <v>432</v>
      </c>
      <c r="AU458">
        <f>_xlfn.RANK.AVG(Table2[[#This Row],[Sharpe Ratio Z-Score]],Table2[Sharpe Ratio Z-Score])</f>
        <v>353</v>
      </c>
      <c r="AV458">
        <f>(Table2[[#This Row],[Rank 1Y]]+Table2[[#This Row],[Rank 6M]]+Table2[[#This Row],[Rank Sharpe]])/3</f>
        <v>439</v>
      </c>
    </row>
    <row r="459" spans="1:48" x14ac:dyDescent="0.3">
      <c r="A459" t="s">
        <v>396</v>
      </c>
      <c r="B459" t="s">
        <v>397</v>
      </c>
      <c r="C459" t="s">
        <v>2913</v>
      </c>
      <c r="D459" t="s">
        <v>65</v>
      </c>
      <c r="E459">
        <v>55656.278044909901</v>
      </c>
      <c r="F459">
        <v>26850.799999999999</v>
      </c>
      <c r="G459">
        <v>-6.2334679704961999</v>
      </c>
      <c r="H459">
        <f>(Table2[[#This Row],[1Y Return vs Nifty]]-AVERAGE(Table2[1Y Return vs Nifty]))/_xlfn.STDEV.P(Table2[1Y Return vs Nifty])</f>
        <v>-0.62255780222235446</v>
      </c>
      <c r="I459">
        <v>-3.1712820556403498</v>
      </c>
      <c r="J459">
        <f>(Table2[[#This Row],[1M Return vs Nifty]]-AVERAGE(Table2[1M Return vs Nifty]))/_xlfn.STDEV.P(Table2[1M Return vs Nifty])</f>
        <v>-0.56968299117143795</v>
      </c>
      <c r="K459">
        <v>9.5451445777589594</v>
      </c>
      <c r="L459">
        <f>(Table2[[#This Row],[6M Return vs Nifty]]-AVERAGE(Table2[6M Return vs Nifty]))/_xlfn.STDEV.P(Table2[6M Return vs Nifty])</f>
        <v>-0.16642163513633224</v>
      </c>
      <c r="M459">
        <v>-3.0174278707828499</v>
      </c>
      <c r="N459">
        <f>(Table2[[#This Row],[1W Return vs Nifty]]-AVERAGE(Table2[1W Return vs Nifty]))/_xlfn.STDEV.P(Table2[1W Return vs Nifty])</f>
        <v>-0.86136224899093128</v>
      </c>
      <c r="O459">
        <v>26958.97</v>
      </c>
      <c r="P459">
        <v>26754.442351427198</v>
      </c>
      <c r="Q459">
        <v>25474.936831879098</v>
      </c>
      <c r="R459">
        <v>45.634904442425103</v>
      </c>
      <c r="S459">
        <v>-4.0123936485704226E-3</v>
      </c>
      <c r="T459">
        <v>3.6015569791032487E-3</v>
      </c>
      <c r="U459">
        <v>5.4008501657957231E-2</v>
      </c>
      <c r="V459">
        <v>0.964404814481581</v>
      </c>
      <c r="W459">
        <v>26780</v>
      </c>
      <c r="X459">
        <v>27437.5</v>
      </c>
      <c r="Y459">
        <v>26774.5</v>
      </c>
      <c r="Z459">
        <v>27454.75</v>
      </c>
      <c r="AA459">
        <v>25588.55</v>
      </c>
      <c r="AB459">
        <v>28450</v>
      </c>
      <c r="AC459">
        <v>2.64376400298727E-3</v>
      </c>
      <c r="AD459">
        <v>2.1850373173238902E-2</v>
      </c>
      <c r="AE459">
        <v>2.8497264187938853E-3</v>
      </c>
      <c r="AF459">
        <v>2.249281213222698E-2</v>
      </c>
      <c r="AG459">
        <v>4.9328703658472195E-2</v>
      </c>
      <c r="AH459">
        <v>5.9558746852980127E-2</v>
      </c>
      <c r="AI459">
        <v>10.3838619333502</v>
      </c>
      <c r="AJ459">
        <v>22.0490909090909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-0.04</v>
      </c>
      <c r="AM459" t="s">
        <v>2949</v>
      </c>
      <c r="AN459">
        <v>2.12</v>
      </c>
      <c r="AO459" t="s">
        <v>2950</v>
      </c>
      <c r="AP459">
        <v>3.2556969598782001E-2</v>
      </c>
      <c r="AQ459">
        <f>(Table2[[#This Row],[Sharpe Ratio]]-AVERAGE(Table2[Sharpe Ratio]))/_xlfn.STDEV.P(Table2[Sharpe Ratio])</f>
        <v>-0.26054025988810414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-2.4805649374091598</v>
      </c>
      <c r="AS459">
        <f>_xlfn.RANK.AVG(Table2[[#This Row],[1Y Return vs Nifty Z-Score]],Table2[1Y Return vs Nifty Z-Score])</f>
        <v>546</v>
      </c>
      <c r="AT459">
        <f>_xlfn.RANK.AVG(Table2[[#This Row],[6M Return vs Nifty Z-Score]],Table2[6M Return vs Nifty Z-Score])</f>
        <v>362</v>
      </c>
      <c r="AU459">
        <f>_xlfn.RANK.AVG(Table2[[#This Row],[Sharpe Ratio Z-Score]],Table2[Sharpe Ratio Z-Score])</f>
        <v>409</v>
      </c>
      <c r="AV459">
        <f>(Table2[[#This Row],[Rank 1Y]]+Table2[[#This Row],[Rank 6M]]+Table2[[#This Row],[Rank Sharpe]])/3</f>
        <v>439</v>
      </c>
    </row>
    <row r="460" spans="1:48" x14ac:dyDescent="0.3">
      <c r="A460" t="s">
        <v>61</v>
      </c>
      <c r="B460" t="s">
        <v>62</v>
      </c>
      <c r="C460" t="s">
        <v>2906</v>
      </c>
      <c r="D460" t="s">
        <v>24</v>
      </c>
      <c r="E460">
        <v>362550.08613800001</v>
      </c>
      <c r="F460">
        <v>1237.45</v>
      </c>
      <c r="G460">
        <v>3.47143309828851</v>
      </c>
      <c r="H460">
        <f>(Table2[[#This Row],[1Y Return vs Nifty]]-AVERAGE(Table2[1Y Return vs Nifty]))/_xlfn.STDEV.P(Table2[1Y Return vs Nifty])</f>
        <v>-0.50654031318281434</v>
      </c>
      <c r="I460">
        <v>4.6715438473167499</v>
      </c>
      <c r="J460">
        <f>(Table2[[#This Row],[1M Return vs Nifty]]-AVERAGE(Table2[1M Return vs Nifty]))/_xlfn.STDEV.P(Table2[1M Return vs Nifty])</f>
        <v>0.11019048540203503</v>
      </c>
      <c r="K460">
        <v>2.4007298097868102</v>
      </c>
      <c r="L460">
        <f>(Table2[[#This Row],[6M Return vs Nifty]]-AVERAGE(Table2[6M Return vs Nifty]))/_xlfn.STDEV.P(Table2[6M Return vs Nifty])</f>
        <v>-0.3847797797911971</v>
      </c>
      <c r="M460">
        <v>5.2035808426519798</v>
      </c>
      <c r="N460">
        <f>(Table2[[#This Row],[1W Return vs Nifty]]-AVERAGE(Table2[1W Return vs Nifty]))/_xlfn.STDEV.P(Table2[1W Return vs Nifty])</f>
        <v>0.6947065700674111</v>
      </c>
      <c r="O460">
        <v>1188.47</v>
      </c>
      <c r="P460">
        <v>1151.636259676</v>
      </c>
      <c r="Q460">
        <v>1074.55885061711</v>
      </c>
      <c r="R460">
        <v>72.198380328900001</v>
      </c>
      <c r="S460">
        <v>4.1212651560409652E-2</v>
      </c>
      <c r="T460">
        <v>7.4514621785304547E-2</v>
      </c>
      <c r="U460">
        <v>0.15158885833878988</v>
      </c>
      <c r="V460">
        <v>0.94652108813638403</v>
      </c>
      <c r="W460">
        <v>1223.75</v>
      </c>
      <c r="X460">
        <v>1246</v>
      </c>
      <c r="Y460">
        <v>1181.1500000000001</v>
      </c>
      <c r="Z460">
        <v>1246</v>
      </c>
      <c r="AA460">
        <v>1101.55</v>
      </c>
      <c r="AB460">
        <v>1246</v>
      </c>
      <c r="AC460">
        <v>1.1195097037793644E-2</v>
      </c>
      <c r="AD460">
        <v>6.9093700755584742E-3</v>
      </c>
      <c r="AE460">
        <v>4.7665410828429788E-2</v>
      </c>
      <c r="AF460">
        <v>6.9093700755584742E-3</v>
      </c>
      <c r="AG460">
        <v>0.1233716127275204</v>
      </c>
      <c r="AH460">
        <v>6.9093700755584742E-3</v>
      </c>
      <c r="AI460">
        <v>0.69093700755584697</v>
      </c>
      <c r="AJ460">
        <v>33.468155098959102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0.08</v>
      </c>
      <c r="AM460" t="s">
        <v>2950</v>
      </c>
      <c r="AN460">
        <v>9.39</v>
      </c>
      <c r="AO460" t="s">
        <v>2950</v>
      </c>
      <c r="AP460">
        <v>3.3049106430264999E-2</v>
      </c>
      <c r="AQ460">
        <f>(Table2[[#This Row],[Sharpe Ratio]]-AVERAGE(Table2[Sharpe Ratio]))/_xlfn.STDEV.P(Table2[Sharpe Ratio])</f>
        <v>-0.25501852124127611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-0.34144155874584148</v>
      </c>
      <c r="AS460">
        <f>_xlfn.RANK.AVG(Table2[[#This Row],[1Y Return vs Nifty Z-Score]],Table2[1Y Return vs Nifty Z-Score])</f>
        <v>481</v>
      </c>
      <c r="AT460">
        <f>_xlfn.RANK.AVG(Table2[[#This Row],[6M Return vs Nifty Z-Score]],Table2[6M Return vs Nifty Z-Score])</f>
        <v>429</v>
      </c>
      <c r="AU460">
        <f>_xlfn.RANK.AVG(Table2[[#This Row],[Sharpe Ratio Z-Score]],Table2[Sharpe Ratio Z-Score])</f>
        <v>408</v>
      </c>
      <c r="AV460">
        <f>(Table2[[#This Row],[Rank 1Y]]+Table2[[#This Row],[Rank 6M]]+Table2[[#This Row],[Rank Sharpe]])/3</f>
        <v>439.33333333333331</v>
      </c>
    </row>
    <row r="461" spans="1:48" x14ac:dyDescent="0.3">
      <c r="A461" t="s">
        <v>976</v>
      </c>
      <c r="B461" t="s">
        <v>977</v>
      </c>
      <c r="C461" t="s">
        <v>2904</v>
      </c>
      <c r="D461" t="s">
        <v>185</v>
      </c>
      <c r="E461">
        <v>12752.705028689999</v>
      </c>
      <c r="F461">
        <v>1487.45</v>
      </c>
      <c r="G461">
        <v>18.4982742517521</v>
      </c>
      <c r="H461">
        <f>(Table2[[#This Row],[1Y Return vs Nifty]]-AVERAGE(Table2[1Y Return vs Nifty]))/_xlfn.STDEV.P(Table2[1Y Return vs Nifty])</f>
        <v>-0.32690155473855254</v>
      </c>
      <c r="I461">
        <v>10.4465641018281</v>
      </c>
      <c r="J461">
        <f>(Table2[[#This Row],[1M Return vs Nifty]]-AVERAGE(Table2[1M Return vs Nifty]))/_xlfn.STDEV.P(Table2[1M Return vs Nifty])</f>
        <v>0.61081145369822898</v>
      </c>
      <c r="K461">
        <v>14.565361876470201</v>
      </c>
      <c r="L461">
        <f>(Table2[[#This Row],[6M Return vs Nifty]]-AVERAGE(Table2[6M Return vs Nifty]))/_xlfn.STDEV.P(Table2[6M Return vs Nifty])</f>
        <v>-1.2986347472877063E-2</v>
      </c>
      <c r="M461">
        <v>2.3069786291669798</v>
      </c>
      <c r="N461">
        <f>(Table2[[#This Row],[1W Return vs Nifty]]-AVERAGE(Table2[1W Return vs Nifty]))/_xlfn.STDEV.P(Table2[1W Return vs Nifty])</f>
        <v>0.1464390103635145</v>
      </c>
      <c r="O461">
        <v>1408.67</v>
      </c>
      <c r="P461">
        <v>1382.2163945616901</v>
      </c>
      <c r="Q461">
        <v>1277.8113473467599</v>
      </c>
      <c r="R461">
        <v>35.1723555261255</v>
      </c>
      <c r="S461">
        <v>5.5925092463103399E-2</v>
      </c>
      <c r="T461">
        <v>7.6133958367408994E-2</v>
      </c>
      <c r="U461">
        <v>0.16406072233474256</v>
      </c>
      <c r="V461">
        <v>1.4476642034176099</v>
      </c>
      <c r="W461">
        <v>1475</v>
      </c>
      <c r="X461">
        <v>1529</v>
      </c>
      <c r="Y461">
        <v>1434.05</v>
      </c>
      <c r="Z461">
        <v>1529</v>
      </c>
      <c r="AA461">
        <v>1180.3499999999999</v>
      </c>
      <c r="AB461">
        <v>1529</v>
      </c>
      <c r="AC461">
        <v>8.4406779661017062E-3</v>
      </c>
      <c r="AD461">
        <v>2.7933712057548021E-2</v>
      </c>
      <c r="AE461">
        <v>3.7237195355810604E-2</v>
      </c>
      <c r="AF461">
        <v>2.7933712057548021E-2</v>
      </c>
      <c r="AG461">
        <v>0.26017706612445468</v>
      </c>
      <c r="AH461">
        <v>2.7933712057548021E-2</v>
      </c>
      <c r="AI461">
        <v>6.2220578842986303</v>
      </c>
      <c r="AJ461">
        <v>53.2584616969759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0.05</v>
      </c>
      <c r="AM461" t="s">
        <v>2950</v>
      </c>
      <c r="AN461">
        <v>17.78</v>
      </c>
      <c r="AO461" t="s">
        <v>2950</v>
      </c>
      <c r="AP461">
        <v>-3.5779653189205E-2</v>
      </c>
      <c r="AQ461">
        <f>(Table2[[#This Row],[Sharpe Ratio]]-AVERAGE(Table2[Sharpe Ratio]))/_xlfn.STDEV.P(Table2[Sharpe Ratio])</f>
        <v>-1.027272085069884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-0.60990952321957015</v>
      </c>
      <c r="AS461">
        <f>_xlfn.RANK.AVG(Table2[[#This Row],[1Y Return vs Nifty Z-Score]],Table2[1Y Return vs Nifty Z-Score])</f>
        <v>401</v>
      </c>
      <c r="AT461">
        <f>_xlfn.RANK.AVG(Table2[[#This Row],[6M Return vs Nifty Z-Score]],Table2[6M Return vs Nifty Z-Score])</f>
        <v>306</v>
      </c>
      <c r="AU461">
        <f>_xlfn.RANK.AVG(Table2[[#This Row],[Sharpe Ratio Z-Score]],Table2[Sharpe Ratio Z-Score])</f>
        <v>613</v>
      </c>
      <c r="AV461">
        <f>(Table2[[#This Row],[Rank 1Y]]+Table2[[#This Row],[Rank 6M]]+Table2[[#This Row],[Rank Sharpe]])/3</f>
        <v>440</v>
      </c>
    </row>
    <row r="462" spans="1:48" hidden="1" x14ac:dyDescent="0.3">
      <c r="A462" t="s">
        <v>1550</v>
      </c>
      <c r="B462" t="s">
        <v>1551</v>
      </c>
      <c r="C462" t="s">
        <v>2915</v>
      </c>
      <c r="D462" t="s">
        <v>349</v>
      </c>
      <c r="E462">
        <v>5233.7691820999999</v>
      </c>
      <c r="F462">
        <v>102.6</v>
      </c>
      <c r="G462">
        <v>16.888260398923901</v>
      </c>
      <c r="H462">
        <f>(Table2[[#This Row],[1Y Return vs Nifty]]-AVERAGE(Table2[1Y Return vs Nifty]))/_xlfn.STDEV.P(Table2[1Y Return vs Nifty])</f>
        <v>-0.34614850668583236</v>
      </c>
      <c r="I462">
        <v>-7.4422617365109502</v>
      </c>
      <c r="J462">
        <f>(Table2[[#This Row],[1M Return vs Nifty]]-AVERAGE(Table2[1M Return vs Nifty]))/_xlfn.STDEV.P(Table2[1M Return vs Nifty])</f>
        <v>-0.9399227287274281</v>
      </c>
      <c r="K462">
        <v>-7.50334876839048</v>
      </c>
      <c r="L462">
        <f>(Table2[[#This Row],[6M Return vs Nifty]]-AVERAGE(Table2[6M Return vs Nifty]))/_xlfn.STDEV.P(Table2[6M Return vs Nifty])</f>
        <v>-0.6874828412850108</v>
      </c>
      <c r="M462">
        <v>-0.97788861111048497</v>
      </c>
      <c r="N462">
        <f>(Table2[[#This Row],[1W Return vs Nifty]]-AVERAGE(Table2[1W Return vs Nifty]))/_xlfn.STDEV.P(Table2[1W Return vs Nifty])</f>
        <v>-0.47531917838390469</v>
      </c>
      <c r="O462">
        <v>102.12</v>
      </c>
      <c r="P462">
        <v>103.081786159543</v>
      </c>
      <c r="Q462">
        <v>98.902075530362595</v>
      </c>
      <c r="R462">
        <v>43.0393428375273</v>
      </c>
      <c r="S462">
        <v>4.7003525264392998E-3</v>
      </c>
      <c r="T462">
        <v>-4.6738243242829824E-3</v>
      </c>
      <c r="U462">
        <v>3.7389755976376282E-2</v>
      </c>
      <c r="V462">
        <v>1.0672519450461899</v>
      </c>
      <c r="W462">
        <v>101.63</v>
      </c>
      <c r="X462">
        <v>106</v>
      </c>
      <c r="Y462">
        <v>101.63</v>
      </c>
      <c r="Z462">
        <v>106</v>
      </c>
      <c r="AA462">
        <v>86.3</v>
      </c>
      <c r="AB462">
        <v>106</v>
      </c>
      <c r="AC462">
        <v>9.5444258585062336E-3</v>
      </c>
      <c r="AD462">
        <v>3.3138401559454245E-2</v>
      </c>
      <c r="AE462">
        <v>9.5444258585062336E-3</v>
      </c>
      <c r="AF462">
        <v>3.3138401559454245E-2</v>
      </c>
      <c r="AG462">
        <v>0.18887601390498254</v>
      </c>
      <c r="AH462">
        <v>3.3138401559454245E-2</v>
      </c>
      <c r="AI462">
        <v>18.4697855750487</v>
      </c>
      <c r="AJ462">
        <v>45.842217484008501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-0.08</v>
      </c>
      <c r="AM462" t="s">
        <v>2949</v>
      </c>
      <c r="AN462">
        <v>14.32</v>
      </c>
      <c r="AO462" t="s">
        <v>2950</v>
      </c>
      <c r="AP462">
        <v>4.5467987185446999E-2</v>
      </c>
      <c r="AQ462">
        <f>(Table2[[#This Row],[Sharpe Ratio]]-AVERAGE(Table2[Sharpe Ratio]))/_xlfn.STDEV.P(Table2[Sharpe Ratio])</f>
        <v>-0.11567960281568698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409</v>
      </c>
      <c r="AT462">
        <f>_xlfn.RANK.AVG(Table2[[#This Row],[6M Return vs Nifty Z-Score]],Table2[6M Return vs Nifty Z-Score])</f>
        <v>534</v>
      </c>
      <c r="AU462">
        <f>_xlfn.RANK.AVG(Table2[[#This Row],[Sharpe Ratio Z-Score]],Table2[Sharpe Ratio Z-Score])</f>
        <v>381</v>
      </c>
      <c r="AV462">
        <f>(Table2[[#This Row],[Rank 1Y]]+Table2[[#This Row],[Rank 6M]]+Table2[[#This Row],[Rank Sharpe]])/3</f>
        <v>441.33333333333331</v>
      </c>
    </row>
    <row r="463" spans="1:48" hidden="1" x14ac:dyDescent="0.3">
      <c r="A463" t="s">
        <v>1941</v>
      </c>
      <c r="B463" t="s">
        <v>1942</v>
      </c>
      <c r="C463" t="s">
        <v>2914</v>
      </c>
      <c r="D463" t="s">
        <v>129</v>
      </c>
      <c r="E463">
        <v>2897.4912599999998</v>
      </c>
      <c r="F463">
        <v>531</v>
      </c>
      <c r="G463">
        <v>-42.652909965334302</v>
      </c>
      <c r="H463">
        <f>(Table2[[#This Row],[1Y Return vs Nifty]]-AVERAGE(Table2[1Y Return vs Nifty]))/_xlfn.STDEV.P(Table2[1Y Return vs Nifty])</f>
        <v>-1.0579349567667451</v>
      </c>
      <c r="I463">
        <v>-3.3925982957550702</v>
      </c>
      <c r="J463">
        <f>(Table2[[#This Row],[1M Return vs Nifty]]-AVERAGE(Table2[1M Return vs Nifty]))/_xlfn.STDEV.P(Table2[1M Return vs Nifty])</f>
        <v>-0.58886830058041417</v>
      </c>
      <c r="K463">
        <v>-9.7794353260693399</v>
      </c>
      <c r="L463">
        <f>(Table2[[#This Row],[6M Return vs Nifty]]-AVERAGE(Table2[6M Return vs Nifty]))/_xlfn.STDEV.P(Table2[6M Return vs Nifty])</f>
        <v>-0.75704795668629687</v>
      </c>
      <c r="M463">
        <v>-3.89561892123423</v>
      </c>
      <c r="N463">
        <f>(Table2[[#This Row],[1W Return vs Nifty]]-AVERAGE(Table2[1W Return vs Nifty]))/_xlfn.STDEV.P(Table2[1W Return vs Nifty])</f>
        <v>-1.0275858546842689</v>
      </c>
      <c r="O463">
        <v>529.86</v>
      </c>
      <c r="P463">
        <v>535.98420567400206</v>
      </c>
      <c r="Q463">
        <v>541.588771157476</v>
      </c>
      <c r="R463">
        <v>22.375228458476101</v>
      </c>
      <c r="S463">
        <v>2.1515117200769929E-3</v>
      </c>
      <c r="T463">
        <v>-9.2991652015834703E-3</v>
      </c>
      <c r="U463">
        <v>-1.9551312215808747E-2</v>
      </c>
      <c r="V463">
        <v>1.11646437793041</v>
      </c>
      <c r="W463">
        <v>529</v>
      </c>
      <c r="X463">
        <v>537.75</v>
      </c>
      <c r="Y463">
        <v>526.1</v>
      </c>
      <c r="Z463">
        <v>560</v>
      </c>
      <c r="AA463">
        <v>460.95</v>
      </c>
      <c r="AB463">
        <v>569</v>
      </c>
      <c r="AC463">
        <v>3.780718336483968E-3</v>
      </c>
      <c r="AD463">
        <v>1.2711864406779627E-2</v>
      </c>
      <c r="AE463">
        <v>9.3138186656529509E-3</v>
      </c>
      <c r="AF463">
        <v>5.4613935969868077E-2</v>
      </c>
      <c r="AG463">
        <v>0.15196876016921568</v>
      </c>
      <c r="AH463">
        <v>7.1563088512241135E-2</v>
      </c>
      <c r="AI463">
        <v>41.2429378531073</v>
      </c>
      <c r="AJ463">
        <v>15.434782608695601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-0.16</v>
      </c>
      <c r="AM463" t="s">
        <v>2949</v>
      </c>
      <c r="AN463">
        <v>5.54</v>
      </c>
      <c r="AO463" t="s">
        <v>2950</v>
      </c>
      <c r="AP463">
        <v>0.17692332553276199</v>
      </c>
      <c r="AQ463">
        <f>(Table2[[#This Row],[Sharpe Ratio]]-AVERAGE(Table2[Sharpe Ratio]))/_xlfn.STDEV.P(Table2[Sharpe Ratio])</f>
        <v>1.3592395165213522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704</v>
      </c>
      <c r="AT463">
        <f>_xlfn.RANK.AVG(Table2[[#This Row],[6M Return vs Nifty Z-Score]],Table2[6M Return vs Nifty Z-Score])</f>
        <v>553</v>
      </c>
      <c r="AU463">
        <f>_xlfn.RANK.AVG(Table2[[#This Row],[Sharpe Ratio Z-Score]],Table2[Sharpe Ratio Z-Score])</f>
        <v>71</v>
      </c>
      <c r="AV463">
        <f>(Table2[[#This Row],[Rank 1Y]]+Table2[[#This Row],[Rank 6M]]+Table2[[#This Row],[Rank Sharpe]])/3</f>
        <v>442.66666666666669</v>
      </c>
    </row>
    <row r="464" spans="1:48" x14ac:dyDescent="0.3">
      <c r="A464" t="s">
        <v>499</v>
      </c>
      <c r="B464" t="s">
        <v>500</v>
      </c>
      <c r="C464" t="s">
        <v>2904</v>
      </c>
      <c r="D464" t="s">
        <v>185</v>
      </c>
      <c r="E464">
        <v>38308.91045625</v>
      </c>
      <c r="F464">
        <v>599.75</v>
      </c>
      <c r="G464">
        <v>2.2216958385644801</v>
      </c>
      <c r="H464">
        <f>(Table2[[#This Row],[1Y Return vs Nifty]]-AVERAGE(Table2[1Y Return vs Nifty]))/_xlfn.STDEV.P(Table2[1Y Return vs Nifty])</f>
        <v>-0.52148032934626543</v>
      </c>
      <c r="I464">
        <v>5.8746429202724197</v>
      </c>
      <c r="J464">
        <f>(Table2[[#This Row],[1M Return vs Nifty]]-AVERAGE(Table2[1M Return vs Nifty]))/_xlfn.STDEV.P(Table2[1M Return vs Nifty])</f>
        <v>0.21448390712446391</v>
      </c>
      <c r="K464">
        <v>24.648736132205698</v>
      </c>
      <c r="L464">
        <f>(Table2[[#This Row],[6M Return vs Nifty]]-AVERAGE(Table2[6M Return vs Nifty]))/_xlfn.STDEV.P(Table2[6M Return vs Nifty])</f>
        <v>0.29519661304244321</v>
      </c>
      <c r="M464">
        <v>-6.0163425435097304</v>
      </c>
      <c r="N464">
        <f>(Table2[[#This Row],[1W Return vs Nifty]]-AVERAGE(Table2[1W Return vs Nifty]))/_xlfn.STDEV.P(Table2[1W Return vs Nifty])</f>
        <v>-1.4289954648055303</v>
      </c>
      <c r="O464">
        <v>590.66</v>
      </c>
      <c r="P464">
        <v>570.21309692956299</v>
      </c>
      <c r="Q464">
        <v>527.38011136096804</v>
      </c>
      <c r="R464">
        <v>57.061559857941504</v>
      </c>
      <c r="S464">
        <v>1.5389564216300444E-2</v>
      </c>
      <c r="T464">
        <v>5.1799762631698387E-2</v>
      </c>
      <c r="U464">
        <v>0.13722528984316962</v>
      </c>
      <c r="V464">
        <v>1.22489577201663</v>
      </c>
      <c r="W464">
        <v>595.35</v>
      </c>
      <c r="X464">
        <v>613.45000000000005</v>
      </c>
      <c r="Y464">
        <v>595.35</v>
      </c>
      <c r="Z464">
        <v>638.5</v>
      </c>
      <c r="AA464">
        <v>490</v>
      </c>
      <c r="AB464">
        <v>648.95000000000005</v>
      </c>
      <c r="AC464">
        <v>7.3906105652137288E-3</v>
      </c>
      <c r="AD464">
        <v>2.2842851187995006E-2</v>
      </c>
      <c r="AE464">
        <v>7.3906105652137288E-3</v>
      </c>
      <c r="AF464">
        <v>6.4610254272613687E-2</v>
      </c>
      <c r="AG464">
        <v>0.22397959183673466</v>
      </c>
      <c r="AH464">
        <v>8.2034180908711951E-2</v>
      </c>
      <c r="AI464">
        <v>8.2034180908711907</v>
      </c>
      <c r="AJ464">
        <v>51.051504848255803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7.0000000000000007E-2</v>
      </c>
      <c r="AM464" t="s">
        <v>2950</v>
      </c>
      <c r="AN464">
        <v>12.46</v>
      </c>
      <c r="AO464" t="s">
        <v>2950</v>
      </c>
      <c r="AP464">
        <v>-2.7890682739947999E-2</v>
      </c>
      <c r="AQ464">
        <f>(Table2[[#This Row],[Sharpe Ratio]]-AVERAGE(Table2[Sharpe Ratio]))/_xlfn.STDEV.P(Table2[Sharpe Ratio])</f>
        <v>-0.93875842336713933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-2.3795536973520282</v>
      </c>
      <c r="AS464">
        <f>_xlfn.RANK.AVG(Table2[[#This Row],[1Y Return vs Nifty Z-Score]],Table2[1Y Return vs Nifty Z-Score])</f>
        <v>492</v>
      </c>
      <c r="AT464">
        <f>_xlfn.RANK.AVG(Table2[[#This Row],[6M Return vs Nifty Z-Score]],Table2[6M Return vs Nifty Z-Score])</f>
        <v>235</v>
      </c>
      <c r="AU464">
        <f>_xlfn.RANK.AVG(Table2[[#This Row],[Sharpe Ratio Z-Score]],Table2[Sharpe Ratio Z-Score])</f>
        <v>604</v>
      </c>
      <c r="AV464">
        <f>(Table2[[#This Row],[Rank 1Y]]+Table2[[#This Row],[Rank 6M]]+Table2[[#This Row],[Rank Sharpe]])/3</f>
        <v>443.66666666666669</v>
      </c>
    </row>
    <row r="465" spans="1:48" x14ac:dyDescent="0.3">
      <c r="A465" t="s">
        <v>701</v>
      </c>
      <c r="B465" t="s">
        <v>702</v>
      </c>
      <c r="C465" t="s">
        <v>2906</v>
      </c>
      <c r="D465" t="s">
        <v>516</v>
      </c>
      <c r="E465">
        <v>20685.708900469999</v>
      </c>
      <c r="F465">
        <v>783.5</v>
      </c>
      <c r="G465">
        <v>5.4556944305383501</v>
      </c>
      <c r="H465">
        <f>(Table2[[#This Row],[1Y Return vs Nifty]]-AVERAGE(Table2[1Y Return vs Nifty]))/_xlfn.STDEV.P(Table2[1Y Return vs Nifty])</f>
        <v>-0.48281941013246438</v>
      </c>
      <c r="I465">
        <v>2.43290492663672</v>
      </c>
      <c r="J465">
        <f>(Table2[[#This Row],[1M Return vs Nifty]]-AVERAGE(Table2[1M Return vs Nifty]))/_xlfn.STDEV.P(Table2[1M Return vs Nifty])</f>
        <v>-8.3871099622000719E-2</v>
      </c>
      <c r="K465">
        <v>-8.9590434744536402</v>
      </c>
      <c r="L465">
        <f>(Table2[[#This Row],[6M Return vs Nifty]]-AVERAGE(Table2[6M Return vs Nifty]))/_xlfn.STDEV.P(Table2[6M Return vs Nifty])</f>
        <v>-0.73197393055166626</v>
      </c>
      <c r="M465">
        <v>-5.0401741745836901</v>
      </c>
      <c r="N465">
        <f>(Table2[[#This Row],[1W Return vs Nifty]]-AVERAGE(Table2[1W Return vs Nifty]))/_xlfn.STDEV.P(Table2[1W Return vs Nifty])</f>
        <v>-1.2442267564894187</v>
      </c>
      <c r="O465">
        <v>785.98</v>
      </c>
      <c r="P465">
        <v>766.38122583104905</v>
      </c>
      <c r="Q465">
        <v>721.72176462672803</v>
      </c>
      <c r="R465">
        <v>72.320764688012403</v>
      </c>
      <c r="S465">
        <v>-3.1552965724318538E-3</v>
      </c>
      <c r="T465">
        <v>2.2337152310049957E-2</v>
      </c>
      <c r="U465">
        <v>8.5598409804398035E-2</v>
      </c>
      <c r="V465">
        <v>2.58694808998096</v>
      </c>
      <c r="W465">
        <v>779.2</v>
      </c>
      <c r="X465">
        <v>805</v>
      </c>
      <c r="Y465">
        <v>779.2</v>
      </c>
      <c r="Z465">
        <v>903.25</v>
      </c>
      <c r="AA465">
        <v>616.6</v>
      </c>
      <c r="AB465">
        <v>903.25</v>
      </c>
      <c r="AC465">
        <v>5.5184804928130049E-3</v>
      </c>
      <c r="AD465">
        <v>2.7440970006381571E-2</v>
      </c>
      <c r="AE465">
        <v>5.5184804928130049E-3</v>
      </c>
      <c r="AF465">
        <v>0.15283982131461382</v>
      </c>
      <c r="AG465">
        <v>0.27067791112552708</v>
      </c>
      <c r="AH465">
        <v>0.15283982131461382</v>
      </c>
      <c r="AI465">
        <v>16.6177409061901</v>
      </c>
      <c r="AJ465">
        <v>40.161001788908699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-0.04</v>
      </c>
      <c r="AM465" t="s">
        <v>2949</v>
      </c>
      <c r="AN465">
        <v>16.600000000000001</v>
      </c>
      <c r="AO465" t="s">
        <v>2950</v>
      </c>
      <c r="AP465">
        <v>6.4029293574926996E-2</v>
      </c>
      <c r="AQ465">
        <f>(Table2[[#This Row],[Sharpe Ratio]]-AVERAGE(Table2[Sharpe Ratio]))/_xlfn.STDEV.P(Table2[Sharpe Ratio])</f>
        <v>9.2576874387134536E-2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-2.4503143224084156</v>
      </c>
      <c r="AS465">
        <f>_xlfn.RANK.AVG(Table2[[#This Row],[1Y Return vs Nifty Z-Score]],Table2[1Y Return vs Nifty Z-Score])</f>
        <v>470</v>
      </c>
      <c r="AT465">
        <f>_xlfn.RANK.AVG(Table2[[#This Row],[6M Return vs Nifty Z-Score]],Table2[6M Return vs Nifty Z-Score])</f>
        <v>548</v>
      </c>
      <c r="AU465">
        <f>_xlfn.RANK.AVG(Table2[[#This Row],[Sharpe Ratio Z-Score]],Table2[Sharpe Ratio Z-Score])</f>
        <v>316</v>
      </c>
      <c r="AV465">
        <f>(Table2[[#This Row],[Rank 1Y]]+Table2[[#This Row],[Rank 6M]]+Table2[[#This Row],[Rank Sharpe]])/3</f>
        <v>444.66666666666669</v>
      </c>
    </row>
    <row r="466" spans="1:48" hidden="1" x14ac:dyDescent="0.3">
      <c r="A466" t="s">
        <v>233</v>
      </c>
      <c r="B466" t="s">
        <v>234</v>
      </c>
      <c r="C466" t="s">
        <v>2908</v>
      </c>
      <c r="D466" t="s">
        <v>235</v>
      </c>
      <c r="E466">
        <v>104645.0836672</v>
      </c>
      <c r="F466">
        <v>1084.9000000000001</v>
      </c>
      <c r="G466">
        <v>1.5001825376046101</v>
      </c>
      <c r="H466">
        <f>(Table2[[#This Row],[1Y Return vs Nifty]]-AVERAGE(Table2[1Y Return vs Nifty]))/_xlfn.STDEV.P(Table2[1Y Return vs Nifty])</f>
        <v>-0.53010567863037483</v>
      </c>
      <c r="I466">
        <v>-3.4691305039282399</v>
      </c>
      <c r="J466">
        <f>(Table2[[#This Row],[1M Return vs Nifty]]-AVERAGE(Table2[1M Return vs Nifty]))/_xlfn.STDEV.P(Table2[1M Return vs Nifty])</f>
        <v>-0.59550267179869132</v>
      </c>
      <c r="K466">
        <v>0.21607668864551999</v>
      </c>
      <c r="L466">
        <f>(Table2[[#This Row],[6M Return vs Nifty]]-AVERAGE(Table2[6M Return vs Nifty]))/_xlfn.STDEV.P(Table2[6M Return vs Nifty])</f>
        <v>-0.45155037160865291</v>
      </c>
      <c r="M466">
        <v>-1.19622205132401</v>
      </c>
      <c r="N466">
        <f>(Table2[[#This Row],[1W Return vs Nifty]]-AVERAGE(Table2[1W Return vs Nifty]))/_xlfn.STDEV.P(Table2[1W Return vs Nifty])</f>
        <v>-0.51664523341153124</v>
      </c>
      <c r="O466">
        <v>1108.33</v>
      </c>
      <c r="P466">
        <v>1111.1391636466701</v>
      </c>
      <c r="Q466">
        <v>1047.30613017668</v>
      </c>
      <c r="R466">
        <v>47.669289977734401</v>
      </c>
      <c r="S466">
        <v>-2.113991320274633E-2</v>
      </c>
      <c r="T466">
        <v>-2.3614651076247939E-2</v>
      </c>
      <c r="U466">
        <v>3.5895779409768291E-2</v>
      </c>
      <c r="V466">
        <v>0.591280564583889</v>
      </c>
      <c r="W466">
        <v>1081.8</v>
      </c>
      <c r="X466">
        <v>1105</v>
      </c>
      <c r="Y466">
        <v>1081.8</v>
      </c>
      <c r="Z466">
        <v>1130.9000000000001</v>
      </c>
      <c r="AA466">
        <v>1028.9000000000001</v>
      </c>
      <c r="AB466">
        <v>1160</v>
      </c>
      <c r="AC466">
        <v>2.865594379737546E-3</v>
      </c>
      <c r="AD466">
        <v>1.8527053184625331E-2</v>
      </c>
      <c r="AE466">
        <v>2.865594379737546E-3</v>
      </c>
      <c r="AF466">
        <v>4.2400221218545475E-2</v>
      </c>
      <c r="AG466">
        <v>5.4427058023131414E-2</v>
      </c>
      <c r="AH466">
        <v>6.9222969858973027E-2</v>
      </c>
      <c r="AI466">
        <v>16.969305926813501</v>
      </c>
      <c r="AJ466">
        <v>31.982968369829699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-0.04</v>
      </c>
      <c r="AM466" t="s">
        <v>2949</v>
      </c>
      <c r="AN466">
        <v>-0.19</v>
      </c>
      <c r="AO466" t="s">
        <v>2949</v>
      </c>
      <c r="AP466">
        <v>4.4734309314252999E-2</v>
      </c>
      <c r="AQ466">
        <f>(Table2[[#This Row],[Sharpe Ratio]]-AVERAGE(Table2[Sharpe Ratio]))/_xlfn.STDEV.P(Table2[Sharpe Ratio])</f>
        <v>-0.12391141396358801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495</v>
      </c>
      <c r="AT466">
        <f>_xlfn.RANK.AVG(Table2[[#This Row],[6M Return vs Nifty Z-Score]],Table2[6M Return vs Nifty Z-Score])</f>
        <v>458</v>
      </c>
      <c r="AU466">
        <f>_xlfn.RANK.AVG(Table2[[#This Row],[Sharpe Ratio Z-Score]],Table2[Sharpe Ratio Z-Score])</f>
        <v>383</v>
      </c>
      <c r="AV466">
        <f>(Table2[[#This Row],[Rank 1Y]]+Table2[[#This Row],[Rank 6M]]+Table2[[#This Row],[Rank Sharpe]])/3</f>
        <v>445.33333333333331</v>
      </c>
    </row>
    <row r="467" spans="1:48" x14ac:dyDescent="0.3">
      <c r="A467" t="s">
        <v>2018</v>
      </c>
      <c r="B467" t="s">
        <v>2019</v>
      </c>
      <c r="C467" t="s">
        <v>2906</v>
      </c>
      <c r="D467" t="s">
        <v>597</v>
      </c>
      <c r="E467">
        <v>2679.2603859999999</v>
      </c>
      <c r="F467">
        <v>50.08</v>
      </c>
      <c r="G467">
        <v>23.3178432441334</v>
      </c>
      <c r="H467">
        <f>(Table2[[#This Row],[1Y Return vs Nifty]]-AVERAGE(Table2[1Y Return vs Nifty]))/_xlfn.STDEV.P(Table2[1Y Return vs Nifty])</f>
        <v>-0.26928589345712078</v>
      </c>
      <c r="I467">
        <v>2.9971764292950001</v>
      </c>
      <c r="J467">
        <f>(Table2[[#This Row],[1M Return vs Nifty]]-AVERAGE(Table2[1M Return vs Nifty]))/_xlfn.STDEV.P(Table2[1M Return vs Nifty])</f>
        <v>-3.4955921216857803E-2</v>
      </c>
      <c r="K467">
        <v>14.0099786177826</v>
      </c>
      <c r="L467">
        <f>(Table2[[#This Row],[6M Return vs Nifty]]-AVERAGE(Table2[6M Return vs Nifty]))/_xlfn.STDEV.P(Table2[6M Return vs Nifty])</f>
        <v>-2.9960790009871435E-2</v>
      </c>
      <c r="M467">
        <v>4.9013462932525602</v>
      </c>
      <c r="N467">
        <f>(Table2[[#This Row],[1W Return vs Nifty]]-AVERAGE(Table2[1W Return vs Nifty]))/_xlfn.STDEV.P(Table2[1W Return vs Nifty])</f>
        <v>0.63749975095845901</v>
      </c>
      <c r="O467">
        <v>47.03</v>
      </c>
      <c r="P467">
        <v>45.990038940336198</v>
      </c>
      <c r="Q467">
        <v>43.106090126686397</v>
      </c>
      <c r="R467">
        <v>38.632987125969699</v>
      </c>
      <c r="S467">
        <v>6.4852221985966407E-2</v>
      </c>
      <c r="T467">
        <v>8.8931454591064663E-2</v>
      </c>
      <c r="U467">
        <v>0.16178479311896932</v>
      </c>
      <c r="V467">
        <v>0.59981351349714296</v>
      </c>
      <c r="W467">
        <v>48.92</v>
      </c>
      <c r="X467">
        <v>51</v>
      </c>
      <c r="Y467">
        <v>47.72</v>
      </c>
      <c r="Z467">
        <v>51.9</v>
      </c>
      <c r="AA467">
        <v>37</v>
      </c>
      <c r="AB467">
        <v>51.9</v>
      </c>
      <c r="AC467">
        <v>2.3712183156173294E-2</v>
      </c>
      <c r="AD467">
        <v>1.8370607028753927E-2</v>
      </c>
      <c r="AE467">
        <v>4.945515507124898E-2</v>
      </c>
      <c r="AF467">
        <v>3.6341853035143812E-2</v>
      </c>
      <c r="AG467">
        <v>0.35351351351351346</v>
      </c>
      <c r="AH467">
        <v>3.6341853035143812E-2</v>
      </c>
      <c r="AI467">
        <v>13.4185303514376</v>
      </c>
      <c r="AJ467">
        <v>67.491638795986603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0.16</v>
      </c>
      <c r="AM467" t="s">
        <v>2950</v>
      </c>
      <c r="AN467">
        <v>26.46</v>
      </c>
      <c r="AO467" t="s">
        <v>2950</v>
      </c>
      <c r="AP467">
        <v>-5.8992334017399999E-2</v>
      </c>
      <c r="AQ467">
        <f>(Table2[[#This Row],[Sharpe Ratio]]-AVERAGE(Table2[Sharpe Ratio]))/_xlfn.STDEV.P(Table2[Sharpe Ratio])</f>
        <v>-1.2877166375316245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-0.98441949125701544</v>
      </c>
      <c r="AS467">
        <f>_xlfn.RANK.AVG(Table2[[#This Row],[1Y Return vs Nifty Z-Score]],Table2[1Y Return vs Nifty Z-Score])</f>
        <v>371</v>
      </c>
      <c r="AT467">
        <f>_xlfn.RANK.AVG(Table2[[#This Row],[6M Return vs Nifty Z-Score]],Table2[6M Return vs Nifty Z-Score])</f>
        <v>314</v>
      </c>
      <c r="AU467">
        <f>_xlfn.RANK.AVG(Table2[[#This Row],[Sharpe Ratio Z-Score]],Table2[Sharpe Ratio Z-Score])</f>
        <v>652</v>
      </c>
      <c r="AV467">
        <f>(Table2[[#This Row],[Rank 1Y]]+Table2[[#This Row],[Rank 6M]]+Table2[[#This Row],[Rank Sharpe]])/3</f>
        <v>445.66666666666669</v>
      </c>
    </row>
    <row r="468" spans="1:48" x14ac:dyDescent="0.3">
      <c r="A468" t="s">
        <v>338</v>
      </c>
      <c r="B468" t="s">
        <v>339</v>
      </c>
      <c r="C468" t="s">
        <v>2906</v>
      </c>
      <c r="D468" t="s">
        <v>49</v>
      </c>
      <c r="E468">
        <v>68045.746773619903</v>
      </c>
      <c r="F468">
        <v>1717.35</v>
      </c>
      <c r="G468">
        <v>14.868216647751</v>
      </c>
      <c r="H468">
        <f>(Table2[[#This Row],[1Y Return vs Nifty]]-AVERAGE(Table2[1Y Return vs Nifty]))/_xlfn.STDEV.P(Table2[1Y Return vs Nifty])</f>
        <v>-0.37029717158205694</v>
      </c>
      <c r="I468">
        <v>-2.7523792376245799</v>
      </c>
      <c r="J468">
        <f>(Table2[[#This Row],[1M Return vs Nifty]]-AVERAGE(Table2[1M Return vs Nifty]))/_xlfn.STDEV.P(Table2[1M Return vs Nifty])</f>
        <v>-0.53336943292664463</v>
      </c>
      <c r="K468">
        <v>7.56934351853167</v>
      </c>
      <c r="L468">
        <f>(Table2[[#This Row],[6M Return vs Nifty]]-AVERAGE(Table2[6M Return vs Nifty]))/_xlfn.STDEV.P(Table2[6M Return vs Nifty])</f>
        <v>-0.22680898210757255</v>
      </c>
      <c r="M468">
        <v>-2.85421438965147</v>
      </c>
      <c r="N468">
        <f>(Table2[[#This Row],[1W Return vs Nifty]]-AVERAGE(Table2[1W Return vs Nifty]))/_xlfn.STDEV.P(Table2[1W Return vs Nifty])</f>
        <v>-0.83046927494220346</v>
      </c>
      <c r="O468">
        <v>1733.32</v>
      </c>
      <c r="P468">
        <v>1678.10165345116</v>
      </c>
      <c r="Q468">
        <v>1481.5422863139499</v>
      </c>
      <c r="R468">
        <v>52.679973688254698</v>
      </c>
      <c r="S468">
        <v>-9.2135324117877948E-3</v>
      </c>
      <c r="T468">
        <v>2.3388539346303805E-2</v>
      </c>
      <c r="U468">
        <v>0.15916367414171839</v>
      </c>
      <c r="V468">
        <v>0.75433063267056599</v>
      </c>
      <c r="W468">
        <v>1712.05</v>
      </c>
      <c r="X468">
        <v>1757.75</v>
      </c>
      <c r="Y468">
        <v>1712.05</v>
      </c>
      <c r="Z468">
        <v>1781.8</v>
      </c>
      <c r="AA468">
        <v>1579.1</v>
      </c>
      <c r="AB468">
        <v>1810.95</v>
      </c>
      <c r="AC468">
        <v>3.0957039806080999E-3</v>
      </c>
      <c r="AD468">
        <v>2.3524616414825283E-2</v>
      </c>
      <c r="AE468">
        <v>3.0957039806080999E-3</v>
      </c>
      <c r="AF468">
        <v>3.7528750691472323E-2</v>
      </c>
      <c r="AG468">
        <v>8.7549870179216116E-2</v>
      </c>
      <c r="AH468">
        <v>5.4502576644248402E-2</v>
      </c>
      <c r="AI468">
        <v>5.4502576644248402</v>
      </c>
      <c r="AJ468">
        <v>45.248868778280503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0.01</v>
      </c>
      <c r="AM468" t="s">
        <v>2950</v>
      </c>
      <c r="AN468">
        <v>4.29</v>
      </c>
      <c r="AO468" t="s">
        <v>2950</v>
      </c>
      <c r="AP468">
        <v>-1.148048177268E-3</v>
      </c>
      <c r="AQ468">
        <f>(Table2[[#This Row],[Sharpe Ratio]]-AVERAGE(Table2[Sharpe Ratio]))/_xlfn.STDEV.P(Table2[Sharpe Ratio])</f>
        <v>-0.63870805254288066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-2.599652914101358</v>
      </c>
      <c r="AS468">
        <f>_xlfn.RANK.AVG(Table2[[#This Row],[1Y Return vs Nifty Z-Score]],Table2[1Y Return vs Nifty Z-Score])</f>
        <v>421</v>
      </c>
      <c r="AT468">
        <f>_xlfn.RANK.AVG(Table2[[#This Row],[6M Return vs Nifty Z-Score]],Table2[6M Return vs Nifty Z-Score])</f>
        <v>378</v>
      </c>
      <c r="AU468">
        <f>_xlfn.RANK.AVG(Table2[[#This Row],[Sharpe Ratio Z-Score]],Table2[Sharpe Ratio Z-Score])</f>
        <v>544</v>
      </c>
      <c r="AV468">
        <f>(Table2[[#This Row],[Rank 1Y]]+Table2[[#This Row],[Rank 6M]]+Table2[[#This Row],[Rank Sharpe]])/3</f>
        <v>447.66666666666669</v>
      </c>
    </row>
    <row r="469" spans="1:48" x14ac:dyDescent="0.3">
      <c r="A469" t="s">
        <v>16</v>
      </c>
      <c r="B469" t="s">
        <v>17</v>
      </c>
      <c r="C469" t="s">
        <v>2904</v>
      </c>
      <c r="D469" t="s">
        <v>18</v>
      </c>
      <c r="E469">
        <v>2002982.9969957999</v>
      </c>
      <c r="F469">
        <v>2908.4</v>
      </c>
      <c r="G469">
        <v>0.30102152569964602</v>
      </c>
      <c r="H469">
        <f>(Table2[[#This Row],[1Y Return vs Nifty]]-AVERAGE(Table2[1Y Return vs Nifty]))/_xlfn.STDEV.P(Table2[1Y Return vs Nifty])</f>
        <v>-0.54444107974052225</v>
      </c>
      <c r="I469">
        <v>-1.42239969058195</v>
      </c>
      <c r="J469">
        <f>(Table2[[#This Row],[1M Return vs Nifty]]-AVERAGE(Table2[1M Return vs Nifty]))/_xlfn.STDEV.P(Table2[1M Return vs Nifty])</f>
        <v>-0.41807708427479529</v>
      </c>
      <c r="K469">
        <v>2.9291862129068398</v>
      </c>
      <c r="L469">
        <f>(Table2[[#This Row],[6M Return vs Nifty]]-AVERAGE(Table2[6M Return vs Nifty]))/_xlfn.STDEV.P(Table2[6M Return vs Nifty])</f>
        <v>-0.36862831554060937</v>
      </c>
      <c r="M469">
        <v>0.175489852163453</v>
      </c>
      <c r="N469">
        <f>(Table2[[#This Row],[1W Return vs Nifty]]-AVERAGE(Table2[1W Return vs Nifty]))/_xlfn.STDEV.P(Table2[1W Return vs Nifty])</f>
        <v>-0.25700822338624951</v>
      </c>
      <c r="O469">
        <v>2915</v>
      </c>
      <c r="P469">
        <v>2900.7961885959198</v>
      </c>
      <c r="Q469">
        <v>2728.1583086655201</v>
      </c>
      <c r="R469">
        <v>71.814791825112295</v>
      </c>
      <c r="S469">
        <v>-2.2641509433961593E-3</v>
      </c>
      <c r="T469">
        <v>2.6212842646351486E-3</v>
      </c>
      <c r="U469">
        <v>6.6067167276170791E-2</v>
      </c>
      <c r="V469">
        <v>1.0350196561671601</v>
      </c>
      <c r="W469">
        <v>2881.15</v>
      </c>
      <c r="X469">
        <v>2949.4</v>
      </c>
      <c r="Y469">
        <v>2881.15</v>
      </c>
      <c r="Z469">
        <v>2975</v>
      </c>
      <c r="AA469">
        <v>2718.6</v>
      </c>
      <c r="AB469">
        <v>3029</v>
      </c>
      <c r="AC469">
        <v>9.4580289120662631E-3</v>
      </c>
      <c r="AD469">
        <v>1.4097098060789515E-2</v>
      </c>
      <c r="AE469">
        <v>9.4580289120662631E-3</v>
      </c>
      <c r="AF469">
        <v>2.2899188557282235E-2</v>
      </c>
      <c r="AG469">
        <v>6.9815346134039613E-2</v>
      </c>
      <c r="AH469">
        <v>4.1466098198322143E-2</v>
      </c>
      <c r="AI469">
        <v>4.1466098198322099</v>
      </c>
      <c r="AJ469">
        <v>30.991307480970999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-0.04</v>
      </c>
      <c r="AM469" t="s">
        <v>2949</v>
      </c>
      <c r="AN469">
        <v>4.07</v>
      </c>
      <c r="AO469" t="s">
        <v>2950</v>
      </c>
      <c r="AP469">
        <v>2.8316441025616999E-2</v>
      </c>
      <c r="AQ469">
        <f>(Table2[[#This Row],[Sharpe Ratio]]-AVERAGE(Table2[Sharpe Ratio]))/_xlfn.STDEV.P(Table2[Sharpe Ratio])</f>
        <v>-0.3081186750919917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-1.8962733780341678</v>
      </c>
      <c r="AS469">
        <f>_xlfn.RANK.AVG(Table2[[#This Row],[1Y Return vs Nifty Z-Score]],Table2[1Y Return vs Nifty Z-Score])</f>
        <v>504</v>
      </c>
      <c r="AT469">
        <f>_xlfn.RANK.AVG(Table2[[#This Row],[6M Return vs Nifty Z-Score]],Table2[6M Return vs Nifty Z-Score])</f>
        <v>421</v>
      </c>
      <c r="AU469">
        <f>_xlfn.RANK.AVG(Table2[[#This Row],[Sharpe Ratio Z-Score]],Table2[Sharpe Ratio Z-Score])</f>
        <v>419</v>
      </c>
      <c r="AV469">
        <f>(Table2[[#This Row],[Rank 1Y]]+Table2[[#This Row],[Rank 6M]]+Table2[[#This Row],[Rank Sharpe]])/3</f>
        <v>448</v>
      </c>
    </row>
    <row r="470" spans="1:48" x14ac:dyDescent="0.3">
      <c r="A470" t="s">
        <v>504</v>
      </c>
      <c r="B470" t="s">
        <v>505</v>
      </c>
      <c r="C470" t="s">
        <v>2910</v>
      </c>
      <c r="D470" t="s">
        <v>255</v>
      </c>
      <c r="E470">
        <v>36970.472819839997</v>
      </c>
      <c r="F470">
        <v>629.04999999999995</v>
      </c>
      <c r="G470">
        <v>-1.97128379797444</v>
      </c>
      <c r="H470">
        <f>(Table2[[#This Row],[1Y Return vs Nifty]]-AVERAGE(Table2[1Y Return vs Nifty]))/_xlfn.STDEV.P(Table2[1Y Return vs Nifty])</f>
        <v>-0.57160541208305282</v>
      </c>
      <c r="I470">
        <v>0.406589953543956</v>
      </c>
      <c r="J470">
        <f>(Table2[[#This Row],[1M Return vs Nifty]]-AVERAGE(Table2[1M Return vs Nifty]))/_xlfn.STDEV.P(Table2[1M Return vs Nifty])</f>
        <v>-0.25952689288269637</v>
      </c>
      <c r="K470">
        <v>-0.47788134735493898</v>
      </c>
      <c r="L470">
        <f>(Table2[[#This Row],[6M Return vs Nifty]]-AVERAGE(Table2[6M Return vs Nifty]))/_xlfn.STDEV.P(Table2[6M Return vs Nifty])</f>
        <v>-0.47276014093625374</v>
      </c>
      <c r="M470">
        <v>-2.4943174449597199</v>
      </c>
      <c r="N470">
        <f>(Table2[[#This Row],[1W Return vs Nifty]]-AVERAGE(Table2[1W Return vs Nifty]))/_xlfn.STDEV.P(Table2[1W Return vs Nifty])</f>
        <v>-0.76234814367591475</v>
      </c>
      <c r="O470">
        <v>642.41999999999996</v>
      </c>
      <c r="P470">
        <v>640.232288451258</v>
      </c>
      <c r="Q470">
        <v>611.46612438696604</v>
      </c>
      <c r="R470">
        <v>59.358378491894797</v>
      </c>
      <c r="S470">
        <v>-2.0811929890103054E-2</v>
      </c>
      <c r="T470">
        <v>-1.7465986413007006E-2</v>
      </c>
      <c r="U470">
        <v>2.875690886500526E-2</v>
      </c>
      <c r="V470">
        <v>0.68684292976336503</v>
      </c>
      <c r="W470">
        <v>626.5</v>
      </c>
      <c r="X470">
        <v>643.15</v>
      </c>
      <c r="Y470">
        <v>626.5</v>
      </c>
      <c r="Z470">
        <v>664.3</v>
      </c>
      <c r="AA470">
        <v>605</v>
      </c>
      <c r="AB470">
        <v>676</v>
      </c>
      <c r="AC470">
        <v>4.0702314445331123E-3</v>
      </c>
      <c r="AD470">
        <v>2.2414752404419369E-2</v>
      </c>
      <c r="AE470">
        <v>4.0702314445331123E-3</v>
      </c>
      <c r="AF470">
        <v>5.6036881011048312E-2</v>
      </c>
      <c r="AG470">
        <v>3.9752066115702478E-2</v>
      </c>
      <c r="AH470">
        <v>7.4636356410460403E-2</v>
      </c>
      <c r="AI470">
        <v>14.275494793736501</v>
      </c>
      <c r="AJ470">
        <v>28.877279246056101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-0.22</v>
      </c>
      <c r="AM470" t="s">
        <v>2949</v>
      </c>
      <c r="AN470">
        <v>-0.7</v>
      </c>
      <c r="AO470" t="s">
        <v>2949</v>
      </c>
      <c r="AP470">
        <v>5.0255047462979999E-2</v>
      </c>
      <c r="AQ470">
        <f>(Table2[[#This Row],[Sharpe Ratio]]-AVERAGE(Table2[Sharpe Ratio]))/_xlfn.STDEV.P(Table2[Sharpe Ratio])</f>
        <v>-6.1969142536790998E-2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-2.1282097321147084</v>
      </c>
      <c r="AS470">
        <f>_xlfn.RANK.AVG(Table2[[#This Row],[1Y Return vs Nifty Z-Score]],Table2[1Y Return vs Nifty Z-Score])</f>
        <v>523</v>
      </c>
      <c r="AT470">
        <f>_xlfn.RANK.AVG(Table2[[#This Row],[6M Return vs Nifty Z-Score]],Table2[6M Return vs Nifty Z-Score])</f>
        <v>463</v>
      </c>
      <c r="AU470">
        <f>_xlfn.RANK.AVG(Table2[[#This Row],[Sharpe Ratio Z-Score]],Table2[Sharpe Ratio Z-Score])</f>
        <v>361</v>
      </c>
      <c r="AV470">
        <f>(Table2[[#This Row],[Rank 1Y]]+Table2[[#This Row],[Rank 6M]]+Table2[[#This Row],[Rank Sharpe]])/3</f>
        <v>449</v>
      </c>
    </row>
    <row r="471" spans="1:48" x14ac:dyDescent="0.3">
      <c r="A471" t="s">
        <v>532</v>
      </c>
      <c r="B471" t="s">
        <v>533</v>
      </c>
      <c r="C471" t="s">
        <v>2921</v>
      </c>
      <c r="D471" t="s">
        <v>534</v>
      </c>
      <c r="E471">
        <v>34574.809169350003</v>
      </c>
      <c r="F471">
        <v>37965.449999999997</v>
      </c>
      <c r="G471">
        <v>14.6953051585435</v>
      </c>
      <c r="H471">
        <f>(Table2[[#This Row],[1Y Return vs Nifty]]-AVERAGE(Table2[1Y Return vs Nifty]))/_xlfn.STDEV.P(Table2[1Y Return vs Nifty])</f>
        <v>-0.37236424641999283</v>
      </c>
      <c r="I471">
        <v>16.296700477607398</v>
      </c>
      <c r="J471">
        <f>(Table2[[#This Row],[1M Return vs Nifty]]-AVERAGE(Table2[1M Return vs Nifty]))/_xlfn.STDEV.P(Table2[1M Return vs Nifty])</f>
        <v>1.1179440364488376</v>
      </c>
      <c r="K471">
        <v>10.502724482093299</v>
      </c>
      <c r="L471">
        <f>(Table2[[#This Row],[6M Return vs Nifty]]-AVERAGE(Table2[6M Return vs Nifty]))/_xlfn.STDEV.P(Table2[6M Return vs Nifty])</f>
        <v>-0.13715466533404869</v>
      </c>
      <c r="M471">
        <v>-5.2501501911012598E-2</v>
      </c>
      <c r="N471">
        <f>(Table2[[#This Row],[1W Return vs Nifty]]-AVERAGE(Table2[1W Return vs Nifty]))/_xlfn.STDEV.P(Table2[1W Return vs Nifty])</f>
        <v>-0.30016232399076515</v>
      </c>
      <c r="O471">
        <v>34872.49</v>
      </c>
      <c r="P471">
        <v>32878.624226332999</v>
      </c>
      <c r="Q471">
        <v>30959.614415335302</v>
      </c>
      <c r="R471">
        <v>58.591275477713999</v>
      </c>
      <c r="S471">
        <v>8.86934084718356E-2</v>
      </c>
      <c r="T471">
        <v>0.15471528670572776</v>
      </c>
      <c r="U471">
        <v>0.2262894973651377</v>
      </c>
      <c r="V471">
        <v>1.0509487866532601</v>
      </c>
      <c r="W471">
        <v>37093</v>
      </c>
      <c r="X471">
        <v>38258.449999999997</v>
      </c>
      <c r="Y471">
        <v>36520.1</v>
      </c>
      <c r="Z471">
        <v>38258.449999999997</v>
      </c>
      <c r="AA471">
        <v>30453.8</v>
      </c>
      <c r="AB471">
        <v>38258.449999999997</v>
      </c>
      <c r="AC471">
        <v>2.3520610357749439E-2</v>
      </c>
      <c r="AD471">
        <v>7.7175431872926747E-3</v>
      </c>
      <c r="AE471">
        <v>3.9576835769891128E-2</v>
      </c>
      <c r="AF471">
        <v>7.7175431872926747E-3</v>
      </c>
      <c r="AG471">
        <v>0.24665723160984832</v>
      </c>
      <c r="AH471">
        <v>7.7175431872926747E-3</v>
      </c>
      <c r="AI471">
        <v>5.0326020105121803</v>
      </c>
      <c r="AJ471">
        <v>43.201003319251598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</v>
      </c>
      <c r="AM471">
        <v>0</v>
      </c>
      <c r="AN471">
        <v>17.350000000000001</v>
      </c>
      <c r="AO471" t="s">
        <v>2950</v>
      </c>
      <c r="AP471">
        <v>-1.0457871959770999E-2</v>
      </c>
      <c r="AQ471">
        <f>(Table2[[#This Row],[Sharpe Ratio]]-AVERAGE(Table2[Sharpe Ratio]))/_xlfn.STDEV.P(Table2[Sharpe Ratio])</f>
        <v>-0.74316358296944562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-0.43490078226541468</v>
      </c>
      <c r="AS471">
        <f>_xlfn.RANK.AVG(Table2[[#This Row],[1Y Return vs Nifty Z-Score]],Table2[1Y Return vs Nifty Z-Score])</f>
        <v>423</v>
      </c>
      <c r="AT471">
        <f>_xlfn.RANK.AVG(Table2[[#This Row],[6M Return vs Nifty Z-Score]],Table2[6M Return vs Nifty Z-Score])</f>
        <v>353</v>
      </c>
      <c r="AU471">
        <f>_xlfn.RANK.AVG(Table2[[#This Row],[Sharpe Ratio Z-Score]],Table2[Sharpe Ratio Z-Score])</f>
        <v>573</v>
      </c>
      <c r="AV471">
        <f>(Table2[[#This Row],[Rank 1Y]]+Table2[[#This Row],[Rank 6M]]+Table2[[#This Row],[Rank Sharpe]])/3</f>
        <v>449.66666666666669</v>
      </c>
    </row>
    <row r="472" spans="1:48" hidden="1" x14ac:dyDescent="0.3">
      <c r="A472" t="s">
        <v>1271</v>
      </c>
      <c r="B472" t="s">
        <v>1272</v>
      </c>
      <c r="C472" t="s">
        <v>2916</v>
      </c>
      <c r="D472" t="s">
        <v>887</v>
      </c>
      <c r="E472">
        <v>7814.6991253799997</v>
      </c>
      <c r="F472">
        <v>42.84</v>
      </c>
      <c r="G472">
        <v>-25.805451568621699</v>
      </c>
      <c r="H472">
        <f>(Table2[[#This Row],[1Y Return vs Nifty]]-AVERAGE(Table2[1Y Return vs Nifty]))/_xlfn.STDEV.P(Table2[1Y Return vs Nifty])</f>
        <v>-0.85653158273632035</v>
      </c>
      <c r="I472">
        <v>-9.1093241137097696</v>
      </c>
      <c r="J472">
        <f>(Table2[[#This Row],[1M Return vs Nifty]]-AVERAGE(Table2[1M Return vs Nifty]))/_xlfn.STDEV.P(Table2[1M Return vs Nifty])</f>
        <v>-1.0844358810114356</v>
      </c>
      <c r="K472">
        <v>1.4328641899219301</v>
      </c>
      <c r="L472">
        <f>(Table2[[#This Row],[6M Return vs Nifty]]-AVERAGE(Table2[6M Return vs Nifty]))/_xlfn.STDEV.P(Table2[6M Return vs Nifty])</f>
        <v>-0.41436111680656079</v>
      </c>
      <c r="M472">
        <v>1.0521125434698899</v>
      </c>
      <c r="N472">
        <f>(Table2[[#This Row],[1W Return vs Nifty]]-AVERAGE(Table2[1W Return vs Nifty]))/_xlfn.STDEV.P(Table2[1W Return vs Nifty])</f>
        <v>-9.1081476004051087E-2</v>
      </c>
      <c r="O472">
        <v>42.75</v>
      </c>
      <c r="P472">
        <v>43.628769586132798</v>
      </c>
      <c r="Q472">
        <v>44.128472011136097</v>
      </c>
      <c r="R472">
        <v>44.181990976237302</v>
      </c>
      <c r="S472">
        <v>2.1052631578948322E-3</v>
      </c>
      <c r="T472">
        <v>-1.807911599651213E-2</v>
      </c>
      <c r="U472">
        <v>-2.9198201351973818E-2</v>
      </c>
      <c r="V472">
        <v>0.58140461213434702</v>
      </c>
      <c r="W472">
        <v>42.58</v>
      </c>
      <c r="X472">
        <v>43.15</v>
      </c>
      <c r="Y472">
        <v>42.03</v>
      </c>
      <c r="Z472">
        <v>44.2</v>
      </c>
      <c r="AA472">
        <v>38</v>
      </c>
      <c r="AB472">
        <v>44.2</v>
      </c>
      <c r="AC472">
        <v>6.106153123532243E-3</v>
      </c>
      <c r="AD472">
        <v>7.2362278244630929E-3</v>
      </c>
      <c r="AE472">
        <v>1.927194860813719E-2</v>
      </c>
      <c r="AF472">
        <v>3.1746031746031633E-2</v>
      </c>
      <c r="AG472">
        <v>0.12736842105263158</v>
      </c>
      <c r="AH472">
        <v>3.1746031746031633E-2</v>
      </c>
      <c r="AI472">
        <v>26.050420168067198</v>
      </c>
      <c r="AJ472">
        <v>15.7837837837838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-0.09</v>
      </c>
      <c r="AM472" t="s">
        <v>2949</v>
      </c>
      <c r="AN472">
        <v>7.64</v>
      </c>
      <c r="AO472" t="s">
        <v>2950</v>
      </c>
      <c r="AP472">
        <v>8.3769294502287997E-2</v>
      </c>
      <c r="AQ472">
        <f>(Table2[[#This Row],[Sharpe Ratio]]-AVERAGE(Table2[Sharpe Ratio]))/_xlfn.STDEV.P(Table2[Sharpe Ratio])</f>
        <v>0.31405821664021089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642</v>
      </c>
      <c r="AT472">
        <f>_xlfn.RANK.AVG(Table2[[#This Row],[6M Return vs Nifty Z-Score]],Table2[6M Return vs Nifty Z-Score])</f>
        <v>440</v>
      </c>
      <c r="AU472">
        <f>_xlfn.RANK.AVG(Table2[[#This Row],[Sharpe Ratio Z-Score]],Table2[Sharpe Ratio Z-Score])</f>
        <v>270</v>
      </c>
      <c r="AV472">
        <f>(Table2[[#This Row],[Rank 1Y]]+Table2[[#This Row],[Rank 6M]]+Table2[[#This Row],[Rank Sharpe]])/3</f>
        <v>450.66666666666669</v>
      </c>
    </row>
    <row r="473" spans="1:48" x14ac:dyDescent="0.3">
      <c r="A473" t="s">
        <v>99</v>
      </c>
      <c r="B473" t="s">
        <v>100</v>
      </c>
      <c r="C473" t="s">
        <v>2918</v>
      </c>
      <c r="D473" t="s">
        <v>101</v>
      </c>
      <c r="E473">
        <v>294844.45709543</v>
      </c>
      <c r="F473">
        <v>10903.2</v>
      </c>
      <c r="G473">
        <v>7.6665216859809497</v>
      </c>
      <c r="H473">
        <f>(Table2[[#This Row],[1Y Return vs Nifty]]-AVERAGE(Table2[1Y Return vs Nifty]))/_xlfn.STDEV.P(Table2[1Y Return vs Nifty])</f>
        <v>-0.45639001893530634</v>
      </c>
      <c r="I473">
        <v>6.8290793591559202</v>
      </c>
      <c r="J473">
        <f>(Table2[[#This Row],[1M Return vs Nifty]]-AVERAGE(Table2[1M Return vs Nifty]))/_xlfn.STDEV.P(Table2[1M Return vs Nifty])</f>
        <v>0.29722143412062835</v>
      </c>
      <c r="K473">
        <v>-1.0362224999504399</v>
      </c>
      <c r="L473">
        <f>(Table2[[#This Row],[6M Return vs Nifty]]-AVERAGE(Table2[6M Return vs Nifty]))/_xlfn.STDEV.P(Table2[6M Return vs Nifty])</f>
        <v>-0.48982498699079169</v>
      </c>
      <c r="M473">
        <v>-2.4107595242820099</v>
      </c>
      <c r="N473">
        <f>(Table2[[#This Row],[1W Return vs Nifty]]-AVERAGE(Table2[1W Return vs Nifty]))/_xlfn.STDEV.P(Table2[1W Return vs Nifty])</f>
        <v>-0.74653233816053421</v>
      </c>
      <c r="O473">
        <v>10584.09</v>
      </c>
      <c r="P473">
        <v>10155.116928015401</v>
      </c>
      <c r="Q473">
        <v>9461.7788409729601</v>
      </c>
      <c r="R473">
        <v>77.218740692666202</v>
      </c>
      <c r="S473">
        <v>3.0149970380070501E-2</v>
      </c>
      <c r="T473">
        <v>7.366562859762138E-2</v>
      </c>
      <c r="U473">
        <v>0.15234145537043831</v>
      </c>
      <c r="V473">
        <v>1.3594472297056599</v>
      </c>
      <c r="W473">
        <v>10611.55</v>
      </c>
      <c r="X473">
        <v>10961.45</v>
      </c>
      <c r="Y473">
        <v>10611.55</v>
      </c>
      <c r="Z473">
        <v>11269.35</v>
      </c>
      <c r="AA473">
        <v>9534.9500000000007</v>
      </c>
      <c r="AB473">
        <v>11299</v>
      </c>
      <c r="AC473">
        <v>2.7484203532943008E-2</v>
      </c>
      <c r="AD473">
        <v>5.342468266197109E-3</v>
      </c>
      <c r="AE473">
        <v>2.7484203532943008E-2</v>
      </c>
      <c r="AF473">
        <v>3.358188421747732E-2</v>
      </c>
      <c r="AG473">
        <v>0.14349839275507481</v>
      </c>
      <c r="AH473">
        <v>3.630126935211675E-2</v>
      </c>
      <c r="AI473">
        <v>3.6301269352116701</v>
      </c>
      <c r="AJ473">
        <v>36.500722991117499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0.02</v>
      </c>
      <c r="AM473" t="s">
        <v>2950</v>
      </c>
      <c r="AN473">
        <v>7.5</v>
      </c>
      <c r="AO473" t="s">
        <v>2950</v>
      </c>
      <c r="AP473">
        <v>2.7441745574461E-2</v>
      </c>
      <c r="AQ473">
        <f>(Table2[[#This Row],[Sharpe Ratio]]-AVERAGE(Table2[Sharpe Ratio]))/_xlfn.STDEV.P(Table2[Sharpe Ratio])</f>
        <v>-0.31793269299895999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-1.7134586029649639</v>
      </c>
      <c r="AS473">
        <f>_xlfn.RANK.AVG(Table2[[#This Row],[1Y Return vs Nifty Z-Score]],Table2[1Y Return vs Nifty Z-Score])</f>
        <v>460</v>
      </c>
      <c r="AT473">
        <f>_xlfn.RANK.AVG(Table2[[#This Row],[6M Return vs Nifty Z-Score]],Table2[6M Return vs Nifty Z-Score])</f>
        <v>469</v>
      </c>
      <c r="AU473">
        <f>_xlfn.RANK.AVG(Table2[[#This Row],[Sharpe Ratio Z-Score]],Table2[Sharpe Ratio Z-Score])</f>
        <v>424</v>
      </c>
      <c r="AV473">
        <f>(Table2[[#This Row],[Rank 1Y]]+Table2[[#This Row],[Rank 6M]]+Table2[[#This Row],[Rank Sharpe]])/3</f>
        <v>451</v>
      </c>
    </row>
    <row r="474" spans="1:48" x14ac:dyDescent="0.3">
      <c r="A474" t="s">
        <v>1251</v>
      </c>
      <c r="B474" t="s">
        <v>1252</v>
      </c>
      <c r="C474" t="s">
        <v>2916</v>
      </c>
      <c r="D474" t="s">
        <v>159</v>
      </c>
      <c r="E474">
        <v>8050.7634969399996</v>
      </c>
      <c r="F474">
        <v>1002.9</v>
      </c>
      <c r="G474">
        <v>4.8777338956466103</v>
      </c>
      <c r="H474">
        <f>(Table2[[#This Row],[1Y Return vs Nifty]]-AVERAGE(Table2[1Y Return vs Nifty]))/_xlfn.STDEV.P(Table2[1Y Return vs Nifty])</f>
        <v>-0.48972865418831196</v>
      </c>
      <c r="I474">
        <v>-1.3007177635585301</v>
      </c>
      <c r="J474">
        <f>(Table2[[#This Row],[1M Return vs Nifty]]-AVERAGE(Table2[1M Return vs Nifty]))/_xlfn.STDEV.P(Table2[1M Return vs Nifty])</f>
        <v>-0.40752880540373426</v>
      </c>
      <c r="K474">
        <v>18.274076934012299</v>
      </c>
      <c r="L474">
        <f>(Table2[[#This Row],[6M Return vs Nifty]]-AVERAGE(Table2[6M Return vs Nifty]))/_xlfn.STDEV.P(Table2[6M Return vs Nifty])</f>
        <v>0.10036487377044283</v>
      </c>
      <c r="M474">
        <v>-3.6189738087338799</v>
      </c>
      <c r="N474">
        <f>(Table2[[#This Row],[1W Return vs Nifty]]-AVERAGE(Table2[1W Return vs Nifty]))/_xlfn.STDEV.P(Table2[1W Return vs Nifty])</f>
        <v>-0.97522259264281286</v>
      </c>
      <c r="O474">
        <v>993.13</v>
      </c>
      <c r="P474">
        <v>973.62367294089199</v>
      </c>
      <c r="Q474">
        <v>869.84738765739803</v>
      </c>
      <c r="R474">
        <v>33.416383801198997</v>
      </c>
      <c r="S474">
        <v>9.8375842034779115E-3</v>
      </c>
      <c r="T474">
        <v>3.0069448671761423E-2</v>
      </c>
      <c r="U474">
        <v>0.15296086903350758</v>
      </c>
      <c r="V474">
        <v>0.45306686341501801</v>
      </c>
      <c r="W474">
        <v>998.55</v>
      </c>
      <c r="X474">
        <v>1056</v>
      </c>
      <c r="Y474">
        <v>990.35</v>
      </c>
      <c r="Z474">
        <v>1056</v>
      </c>
      <c r="AA474">
        <v>850</v>
      </c>
      <c r="AB474">
        <v>1071.8</v>
      </c>
      <c r="AC474">
        <v>4.3563166591558122E-3</v>
      </c>
      <c r="AD474">
        <v>5.2946455279688998E-2</v>
      </c>
      <c r="AE474">
        <v>1.267228757509975E-2</v>
      </c>
      <c r="AF474">
        <v>5.2946455279688998E-2</v>
      </c>
      <c r="AG474">
        <v>0.17988235294117638</v>
      </c>
      <c r="AH474">
        <v>6.8700767773457017E-2</v>
      </c>
      <c r="AI474">
        <v>15.863994416193</v>
      </c>
      <c r="AJ474">
        <v>44.708174013418898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0.19</v>
      </c>
      <c r="AM474" t="s">
        <v>2950</v>
      </c>
      <c r="AN474">
        <v>8.89</v>
      </c>
      <c r="AO474" t="s">
        <v>2950</v>
      </c>
      <c r="AP474">
        <v>-2.6971311931986E-2</v>
      </c>
      <c r="AQ474">
        <f>(Table2[[#This Row],[Sharpe Ratio]]-AVERAGE(Table2[Sharpe Ratio]))/_xlfn.STDEV.P(Table2[Sharpe Ratio])</f>
        <v>-0.92844315127951327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-2.7005583297439295</v>
      </c>
      <c r="AS474">
        <f>_xlfn.RANK.AVG(Table2[[#This Row],[1Y Return vs Nifty Z-Score]],Table2[1Y Return vs Nifty Z-Score])</f>
        <v>476</v>
      </c>
      <c r="AT474">
        <f>_xlfn.RANK.AVG(Table2[[#This Row],[6M Return vs Nifty Z-Score]],Table2[6M Return vs Nifty Z-Score])</f>
        <v>279</v>
      </c>
      <c r="AU474">
        <f>_xlfn.RANK.AVG(Table2[[#This Row],[Sharpe Ratio Z-Score]],Table2[Sharpe Ratio Z-Score])</f>
        <v>600</v>
      </c>
      <c r="AV474">
        <f>(Table2[[#This Row],[Rank 1Y]]+Table2[[#This Row],[Rank 6M]]+Table2[[#This Row],[Rank Sharpe]])/3</f>
        <v>451.66666666666669</v>
      </c>
    </row>
    <row r="475" spans="1:48" hidden="1" x14ac:dyDescent="0.3">
      <c r="A475" t="s">
        <v>759</v>
      </c>
      <c r="B475" t="s">
        <v>760</v>
      </c>
      <c r="C475" t="s">
        <v>2911</v>
      </c>
      <c r="D475" t="s">
        <v>129</v>
      </c>
      <c r="E475">
        <v>19034.28499575</v>
      </c>
      <c r="F475">
        <v>58.62</v>
      </c>
      <c r="G475">
        <v>9.5128954498194993</v>
      </c>
      <c r="H475">
        <f>(Table2[[#This Row],[1Y Return vs Nifty]]-AVERAGE(Table2[1Y Return vs Nifty]))/_xlfn.STDEV.P(Table2[1Y Return vs Nifty])</f>
        <v>-0.43431749636235251</v>
      </c>
      <c r="I475">
        <v>-13.2717067424181</v>
      </c>
      <c r="J475">
        <f>(Table2[[#This Row],[1M Return vs Nifty]]-AVERAGE(Table2[1M Return vs Nifty]))/_xlfn.STDEV.P(Table2[1M Return vs Nifty])</f>
        <v>-1.4452616322935046</v>
      </c>
      <c r="K475">
        <v>6.4388522138740099</v>
      </c>
      <c r="L475">
        <f>(Table2[[#This Row],[6M Return vs Nifty]]-AVERAGE(Table2[6M Return vs Nifty]))/_xlfn.STDEV.P(Table2[6M Return vs Nifty])</f>
        <v>-0.2613607252314632</v>
      </c>
      <c r="M475">
        <v>-1.00313095130362</v>
      </c>
      <c r="N475">
        <f>(Table2[[#This Row],[1W Return vs Nifty]]-AVERAGE(Table2[1W Return vs Nifty]))/_xlfn.STDEV.P(Table2[1W Return vs Nifty])</f>
        <v>-0.48009703714354945</v>
      </c>
      <c r="O475">
        <v>60.01</v>
      </c>
      <c r="P475">
        <v>60.823709919853798</v>
      </c>
      <c r="Q475">
        <v>55.514963514109503</v>
      </c>
      <c r="R475">
        <v>56.478812247801699</v>
      </c>
      <c r="S475">
        <v>-2.3162806198966823E-2</v>
      </c>
      <c r="T475">
        <v>-3.6231100055514331E-2</v>
      </c>
      <c r="U475">
        <v>5.5931523490983182E-2</v>
      </c>
      <c r="V475">
        <v>0.48210783343851998</v>
      </c>
      <c r="W475">
        <v>58.5</v>
      </c>
      <c r="X475">
        <v>60.36</v>
      </c>
      <c r="Y475">
        <v>58.1</v>
      </c>
      <c r="Z475">
        <v>60.36</v>
      </c>
      <c r="AA475">
        <v>51.9</v>
      </c>
      <c r="AB475">
        <v>64.2</v>
      </c>
      <c r="AC475">
        <v>2.0512820512819108E-3</v>
      </c>
      <c r="AD475">
        <v>2.9682702149437024E-2</v>
      </c>
      <c r="AE475">
        <v>8.9500860585196573E-3</v>
      </c>
      <c r="AF475">
        <v>2.9682702149437024E-2</v>
      </c>
      <c r="AG475">
        <v>0.1294797687861271</v>
      </c>
      <c r="AH475">
        <v>9.5189355168884493E-2</v>
      </c>
      <c r="AI475">
        <v>25.725008529512099</v>
      </c>
      <c r="AJ475">
        <v>49.731800766283499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-0.18</v>
      </c>
      <c r="AM475" t="s">
        <v>2949</v>
      </c>
      <c r="AN475">
        <v>6.49</v>
      </c>
      <c r="AO475" t="s">
        <v>2950</v>
      </c>
      <c r="AP475">
        <v>0</v>
      </c>
      <c r="AQ475">
        <f>(Table2[[#This Row],[Sharpe Ratio]]-AVERAGE(Table2[Sharpe Ratio]))/_xlfn.STDEV.P(Table2[Sharpe Ratio])</f>
        <v>-0.62582703737939727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448</v>
      </c>
      <c r="AT475">
        <f>_xlfn.RANK.AVG(Table2[[#This Row],[6M Return vs Nifty Z-Score]],Table2[6M Return vs Nifty Z-Score])</f>
        <v>390</v>
      </c>
      <c r="AU475">
        <f>_xlfn.RANK.AVG(Table2[[#This Row],[Sharpe Ratio Z-Score]],Table2[Sharpe Ratio Z-Score])</f>
        <v>520</v>
      </c>
      <c r="AV475">
        <f>(Table2[[#This Row],[Rank 1Y]]+Table2[[#This Row],[Rank 6M]]+Table2[[#This Row],[Rank Sharpe]])/3</f>
        <v>452.66666666666669</v>
      </c>
    </row>
    <row r="476" spans="1:48" x14ac:dyDescent="0.3">
      <c r="A476" t="s">
        <v>1632</v>
      </c>
      <c r="B476" t="s">
        <v>1633</v>
      </c>
      <c r="C476" t="s">
        <v>2916</v>
      </c>
      <c r="D476" t="s">
        <v>92</v>
      </c>
      <c r="E476">
        <v>4489.6470511099997</v>
      </c>
      <c r="F476">
        <v>2753.9</v>
      </c>
      <c r="G476">
        <v>6.9445600243673704</v>
      </c>
      <c r="H476">
        <f>(Table2[[#This Row],[1Y Return vs Nifty]]-AVERAGE(Table2[1Y Return vs Nifty]))/_xlfn.STDEV.P(Table2[1Y Return vs Nifty])</f>
        <v>-0.46502072815836393</v>
      </c>
      <c r="I476">
        <v>21.371077101761198</v>
      </c>
      <c r="J476">
        <f>(Table2[[#This Row],[1M Return vs Nifty]]-AVERAGE(Table2[1M Return vs Nifty]))/_xlfn.STDEV.P(Table2[1M Return vs Nifty])</f>
        <v>1.5578280934959061</v>
      </c>
      <c r="K476">
        <v>24.699822291989801</v>
      </c>
      <c r="L476">
        <f>(Table2[[#This Row],[6M Return vs Nifty]]-AVERAGE(Table2[6M Return vs Nifty]))/_xlfn.STDEV.P(Table2[6M Return vs Nifty])</f>
        <v>0.29675798362775774</v>
      </c>
      <c r="M476">
        <v>-2.4519504741648599</v>
      </c>
      <c r="N476">
        <f>(Table2[[#This Row],[1W Return vs Nifty]]-AVERAGE(Table2[1W Return vs Nifty]))/_xlfn.STDEV.P(Table2[1W Return vs Nifty])</f>
        <v>-0.75432894256448668</v>
      </c>
      <c r="O476">
        <v>2571.4899999999998</v>
      </c>
      <c r="P476">
        <v>2325.0998130948501</v>
      </c>
      <c r="Q476">
        <v>2157.6988437457399</v>
      </c>
      <c r="R476">
        <v>68.0023815747968</v>
      </c>
      <c r="S476">
        <v>7.0935527651283969E-2</v>
      </c>
      <c r="T476">
        <v>0.18442227060110183</v>
      </c>
      <c r="U476">
        <v>0.27631342436058492</v>
      </c>
      <c r="V476">
        <v>1.6491780133462499</v>
      </c>
      <c r="W476">
        <v>2727.25</v>
      </c>
      <c r="X476">
        <v>2880</v>
      </c>
      <c r="Y476">
        <v>2669</v>
      </c>
      <c r="Z476">
        <v>2880</v>
      </c>
      <c r="AA476">
        <v>2087.35</v>
      </c>
      <c r="AB476">
        <v>2880</v>
      </c>
      <c r="AC476">
        <v>9.7717480979009341E-3</v>
      </c>
      <c r="AD476">
        <v>4.5789607465775761E-2</v>
      </c>
      <c r="AE476">
        <v>3.1809666541775972E-2</v>
      </c>
      <c r="AF476">
        <v>4.5789607465775761E-2</v>
      </c>
      <c r="AG476">
        <v>0.31932833497017765</v>
      </c>
      <c r="AH476">
        <v>4.5789607465775761E-2</v>
      </c>
      <c r="AI476">
        <v>3.48596535821925</v>
      </c>
      <c r="AJ476">
        <v>72.658307210031296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0.2</v>
      </c>
      <c r="AM476" t="s">
        <v>2950</v>
      </c>
      <c r="AN476">
        <v>29.05</v>
      </c>
      <c r="AO476" t="s">
        <v>2950</v>
      </c>
      <c r="AP476">
        <v>-6.5526595358176995E-2</v>
      </c>
      <c r="AQ476">
        <f>(Table2[[#This Row],[Sharpe Ratio]]-AVERAGE(Table2[Sharpe Ratio]))/_xlfn.STDEV.P(Table2[Sharpe Ratio])</f>
        <v>-1.361030563792982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-0.72579415739216868</v>
      </c>
      <c r="AS476">
        <f>_xlfn.RANK.AVG(Table2[[#This Row],[1Y Return vs Nifty Z-Score]],Table2[1Y Return vs Nifty Z-Score])</f>
        <v>464</v>
      </c>
      <c r="AT476">
        <f>_xlfn.RANK.AVG(Table2[[#This Row],[6M Return vs Nifty Z-Score]],Table2[6M Return vs Nifty Z-Score])</f>
        <v>234</v>
      </c>
      <c r="AU476">
        <f>_xlfn.RANK.AVG(Table2[[#This Row],[Sharpe Ratio Z-Score]],Table2[Sharpe Ratio Z-Score])</f>
        <v>660</v>
      </c>
      <c r="AV476">
        <f>(Table2[[#This Row],[Rank 1Y]]+Table2[[#This Row],[Rank 6M]]+Table2[[#This Row],[Rank Sharpe]])/3</f>
        <v>452.66666666666669</v>
      </c>
    </row>
    <row r="477" spans="1:48" x14ac:dyDescent="0.3">
      <c r="A477" t="s">
        <v>381</v>
      </c>
      <c r="B477" t="s">
        <v>382</v>
      </c>
      <c r="C477" t="s">
        <v>2914</v>
      </c>
      <c r="D477" t="s">
        <v>383</v>
      </c>
      <c r="E477">
        <v>57727.944234100003</v>
      </c>
      <c r="F477">
        <v>2273.65</v>
      </c>
      <c r="G477">
        <v>-10.107611952255301</v>
      </c>
      <c r="H477">
        <f>(Table2[[#This Row],[1Y Return vs Nifty]]-AVERAGE(Table2[1Y Return vs Nifty]))/_xlfn.STDEV.P(Table2[1Y Return vs Nifty])</f>
        <v>-0.66887135593667613</v>
      </c>
      <c r="I477">
        <v>-1.1760249682911701</v>
      </c>
      <c r="J477">
        <f>(Table2[[#This Row],[1M Return vs Nifty]]-AVERAGE(Table2[1M Return vs Nifty]))/_xlfn.STDEV.P(Table2[1M Return vs Nifty])</f>
        <v>-0.39671952246528214</v>
      </c>
      <c r="K477">
        <v>10.105315958623899</v>
      </c>
      <c r="L477">
        <f>(Table2[[#This Row],[6M Return vs Nifty]]-AVERAGE(Table2[6M Return vs Nifty]))/_xlfn.STDEV.P(Table2[6M Return vs Nifty])</f>
        <v>-0.14930085094519541</v>
      </c>
      <c r="M477">
        <v>-1.5292424307816299</v>
      </c>
      <c r="N477">
        <f>(Table2[[#This Row],[1W Return vs Nifty]]-AVERAGE(Table2[1W Return vs Nifty]))/_xlfn.STDEV.P(Table2[1W Return vs Nifty])</f>
        <v>-0.57967918053995715</v>
      </c>
      <c r="O477">
        <v>2187.42</v>
      </c>
      <c r="P477">
        <v>2130.2222499117202</v>
      </c>
      <c r="Q477">
        <v>1980.4157588821599</v>
      </c>
      <c r="R477">
        <v>51.152879085831998</v>
      </c>
      <c r="S477">
        <v>3.942087024896912E-2</v>
      </c>
      <c r="T477">
        <v>6.7329946485266357E-2</v>
      </c>
      <c r="U477">
        <v>0.14806701057729188</v>
      </c>
      <c r="V477">
        <v>0.92225304456407897</v>
      </c>
      <c r="W477">
        <v>2228.4499999999998</v>
      </c>
      <c r="X477">
        <v>2300.9</v>
      </c>
      <c r="Y477">
        <v>2199.0500000000002</v>
      </c>
      <c r="Z477">
        <v>2300.9</v>
      </c>
      <c r="AA477">
        <v>1931.4</v>
      </c>
      <c r="AB477">
        <v>2300.9</v>
      </c>
      <c r="AC477">
        <v>2.0283156454037776E-2</v>
      </c>
      <c r="AD477">
        <v>1.1985134035581657E-2</v>
      </c>
      <c r="AE477">
        <v>3.3923739796730468E-2</v>
      </c>
      <c r="AF477">
        <v>1.1985134035581657E-2</v>
      </c>
      <c r="AG477">
        <v>0.17720306513409967</v>
      </c>
      <c r="AH477">
        <v>1.1985134035581657E-2</v>
      </c>
      <c r="AI477">
        <v>3.44600092362501</v>
      </c>
      <c r="AJ477">
        <v>30.669540229885001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0.03</v>
      </c>
      <c r="AM477" t="s">
        <v>2950</v>
      </c>
      <c r="AN477">
        <v>13</v>
      </c>
      <c r="AO477" t="s">
        <v>2950</v>
      </c>
      <c r="AP477">
        <v>2.6330509441726001E-2</v>
      </c>
      <c r="AQ477">
        <f>(Table2[[#This Row],[Sharpe Ratio]]-AVERAGE(Table2[Sharpe Ratio]))/_xlfn.STDEV.P(Table2[Sharpe Ratio])</f>
        <v>-0.33040067976065907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-2.1249715896477701</v>
      </c>
      <c r="AS477">
        <f>_xlfn.RANK.AVG(Table2[[#This Row],[1Y Return vs Nifty Z-Score]],Table2[1Y Return vs Nifty Z-Score])</f>
        <v>571</v>
      </c>
      <c r="AT477">
        <f>_xlfn.RANK.AVG(Table2[[#This Row],[6M Return vs Nifty Z-Score]],Table2[6M Return vs Nifty Z-Score])</f>
        <v>357</v>
      </c>
      <c r="AU477">
        <f>_xlfn.RANK.AVG(Table2[[#This Row],[Sharpe Ratio Z-Score]],Table2[Sharpe Ratio Z-Score])</f>
        <v>431</v>
      </c>
      <c r="AV477">
        <f>(Table2[[#This Row],[Rank 1Y]]+Table2[[#This Row],[Rank 6M]]+Table2[[#This Row],[Rank Sharpe]])/3</f>
        <v>453</v>
      </c>
    </row>
    <row r="478" spans="1:48" x14ac:dyDescent="0.3">
      <c r="A478" t="s">
        <v>777</v>
      </c>
      <c r="B478" t="s">
        <v>778</v>
      </c>
      <c r="C478" t="s">
        <v>2906</v>
      </c>
      <c r="D478" t="s">
        <v>371</v>
      </c>
      <c r="E478">
        <v>18335.821636559998</v>
      </c>
      <c r="F478">
        <v>122.96</v>
      </c>
      <c r="G478">
        <v>-5.0180860387521999</v>
      </c>
      <c r="H478">
        <f>(Table2[[#This Row],[1Y Return vs Nifty]]-AVERAGE(Table2[1Y Return vs Nifty]))/_xlfn.STDEV.P(Table2[1Y Return vs Nifty])</f>
        <v>-0.60802848770945328</v>
      </c>
      <c r="I478">
        <v>3.60510425076192</v>
      </c>
      <c r="J478">
        <f>(Table2[[#This Row],[1M Return vs Nifty]]-AVERAGE(Table2[1M Return vs Nifty]))/_xlfn.STDEV.P(Table2[1M Return vs Nifty])</f>
        <v>1.7743706009422256E-2</v>
      </c>
      <c r="K478">
        <v>-11.1251624983109</v>
      </c>
      <c r="L478">
        <f>(Table2[[#This Row],[6M Return vs Nifty]]-AVERAGE(Table2[6M Return vs Nifty]))/_xlfn.STDEV.P(Table2[6M Return vs Nifty])</f>
        <v>-0.79817805594363744</v>
      </c>
      <c r="M478">
        <v>8.0516005909995592</v>
      </c>
      <c r="N478">
        <f>(Table2[[#This Row],[1W Return vs Nifty]]-AVERAGE(Table2[1W Return vs Nifty]))/_xlfn.STDEV.P(Table2[1W Return vs Nifty])</f>
        <v>1.2337784626958321</v>
      </c>
      <c r="O478">
        <v>117.14</v>
      </c>
      <c r="P478">
        <v>116.64119517611999</v>
      </c>
      <c r="Q478">
        <v>114.995447139104</v>
      </c>
      <c r="R478">
        <v>43.769843638761401</v>
      </c>
      <c r="S478">
        <v>4.9684138637527742E-2</v>
      </c>
      <c r="T478">
        <v>5.4173011639147228E-2</v>
      </c>
      <c r="U478">
        <v>6.9259723398107154E-2</v>
      </c>
      <c r="V478">
        <v>1.00585563983004</v>
      </c>
      <c r="W478">
        <v>122.35</v>
      </c>
      <c r="X478">
        <v>124.5</v>
      </c>
      <c r="Y478">
        <v>115</v>
      </c>
      <c r="Z478">
        <v>124.5</v>
      </c>
      <c r="AA478">
        <v>105</v>
      </c>
      <c r="AB478">
        <v>124.5</v>
      </c>
      <c r="AC478">
        <v>4.9856967715569134E-3</v>
      </c>
      <c r="AD478">
        <v>1.2524398178269447E-2</v>
      </c>
      <c r="AE478">
        <v>6.9217391304347675E-2</v>
      </c>
      <c r="AF478">
        <v>1.2524398178269447E-2</v>
      </c>
      <c r="AG478">
        <v>0.17104761904761889</v>
      </c>
      <c r="AH478">
        <v>1.2524398178269447E-2</v>
      </c>
      <c r="AI478">
        <v>11.4183474300585</v>
      </c>
      <c r="AJ478">
        <v>27.419689119170901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</v>
      </c>
      <c r="AM478" t="s">
        <v>2951</v>
      </c>
      <c r="AN478">
        <v>14.65</v>
      </c>
      <c r="AO478" t="s">
        <v>2950</v>
      </c>
      <c r="AP478">
        <v>9.1871282726659995E-2</v>
      </c>
      <c r="AQ478">
        <f>(Table2[[#This Row],[Sharpe Ratio]]-AVERAGE(Table2[Sharpe Ratio]))/_xlfn.STDEV.P(Table2[Sharpe Ratio])</f>
        <v>0.40496192193666369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0.25027754698882743</v>
      </c>
      <c r="AS478">
        <f>_xlfn.RANK.AVG(Table2[[#This Row],[1Y Return vs Nifty Z-Score]],Table2[1Y Return vs Nifty Z-Score])</f>
        <v>538</v>
      </c>
      <c r="AT478">
        <f>_xlfn.RANK.AVG(Table2[[#This Row],[6M Return vs Nifty Z-Score]],Table2[6M Return vs Nifty Z-Score])</f>
        <v>570</v>
      </c>
      <c r="AU478">
        <f>_xlfn.RANK.AVG(Table2[[#This Row],[Sharpe Ratio Z-Score]],Table2[Sharpe Ratio Z-Score])</f>
        <v>252</v>
      </c>
      <c r="AV478">
        <f>(Table2[[#This Row],[Rank 1Y]]+Table2[[#This Row],[Rank 6M]]+Table2[[#This Row],[Rank Sharpe]])/3</f>
        <v>453.33333333333331</v>
      </c>
    </row>
    <row r="479" spans="1:48" x14ac:dyDescent="0.3">
      <c r="A479" t="s">
        <v>1776</v>
      </c>
      <c r="B479" t="s">
        <v>1777</v>
      </c>
      <c r="C479" t="s">
        <v>2911</v>
      </c>
      <c r="D479" t="s">
        <v>129</v>
      </c>
      <c r="E479">
        <v>3611.1422197500001</v>
      </c>
      <c r="F479">
        <v>1241.25</v>
      </c>
      <c r="G479">
        <v>-0.52880101637924704</v>
      </c>
      <c r="H479">
        <f>(Table2[[#This Row],[1Y Return vs Nifty]]-AVERAGE(Table2[1Y Return vs Nifty]))/_xlfn.STDEV.P(Table2[1Y Return vs Nifty])</f>
        <v>-0.55436121462886867</v>
      </c>
      <c r="I479">
        <v>-10.6450876078225</v>
      </c>
      <c r="J479">
        <f>(Table2[[#This Row],[1M Return vs Nifty]]-AVERAGE(Table2[1M Return vs Nifty]))/_xlfn.STDEV.P(Table2[1M Return vs Nifty])</f>
        <v>-1.2175670863775225</v>
      </c>
      <c r="K479">
        <v>0.298351864091282</v>
      </c>
      <c r="L479">
        <f>(Table2[[#This Row],[6M Return vs Nifty]]-AVERAGE(Table2[6M Return vs Nifty]))/_xlfn.STDEV.P(Table2[6M Return vs Nifty])</f>
        <v>-0.44903575631195597</v>
      </c>
      <c r="M479">
        <v>1.4921732635279801</v>
      </c>
      <c r="N479">
        <f>(Table2[[#This Row],[1W Return vs Nifty]]-AVERAGE(Table2[1W Return vs Nifty]))/_xlfn.STDEV.P(Table2[1W Return vs Nifty])</f>
        <v>-7.7869815151073189E-3</v>
      </c>
      <c r="O479">
        <v>1215.7</v>
      </c>
      <c r="P479">
        <v>1193.27276712248</v>
      </c>
      <c r="Q479">
        <v>1121.5591795438199</v>
      </c>
      <c r="R479">
        <v>43.643390431832898</v>
      </c>
      <c r="S479">
        <v>2.1016698198568662E-2</v>
      </c>
      <c r="T479">
        <v>4.0206425722104422E-2</v>
      </c>
      <c r="U479">
        <v>0.10671823889387877</v>
      </c>
      <c r="V479">
        <v>0.75790267932056699</v>
      </c>
      <c r="W479">
        <v>1234</v>
      </c>
      <c r="X479">
        <v>1266</v>
      </c>
      <c r="Y479">
        <v>1215.2</v>
      </c>
      <c r="Z479">
        <v>1273.45</v>
      </c>
      <c r="AA479">
        <v>1048</v>
      </c>
      <c r="AB479">
        <v>1303.7</v>
      </c>
      <c r="AC479">
        <v>5.875202593192963E-3</v>
      </c>
      <c r="AD479">
        <v>1.9939577039274958E-2</v>
      </c>
      <c r="AE479">
        <v>2.1436800526662303E-2</v>
      </c>
      <c r="AF479">
        <v>2.5941591137965903E-2</v>
      </c>
      <c r="AG479">
        <v>0.18439885496183206</v>
      </c>
      <c r="AH479">
        <v>5.0312185297079592E-2</v>
      </c>
      <c r="AI479">
        <v>9.4864048338368399</v>
      </c>
      <c r="AJ479">
        <v>29.973821989528801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0.04</v>
      </c>
      <c r="AM479" t="s">
        <v>2950</v>
      </c>
      <c r="AN479">
        <v>12.62</v>
      </c>
      <c r="AO479" t="s">
        <v>2950</v>
      </c>
      <c r="AP479">
        <v>4.1091527640758997E-2</v>
      </c>
      <c r="AQ479">
        <f>(Table2[[#This Row],[Sharpe Ratio]]-AVERAGE(Table2[Sharpe Ratio]))/_xlfn.STDEV.P(Table2[Sharpe Ratio])</f>
        <v>-0.16478315341026997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-2.3935341922437243</v>
      </c>
      <c r="AS479">
        <f>_xlfn.RANK.AVG(Table2[[#This Row],[1Y Return vs Nifty Z-Score]],Table2[1Y Return vs Nifty Z-Score])</f>
        <v>510</v>
      </c>
      <c r="AT479">
        <f>_xlfn.RANK.AVG(Table2[[#This Row],[6M Return vs Nifty Z-Score]],Table2[6M Return vs Nifty Z-Score])</f>
        <v>457</v>
      </c>
      <c r="AU479">
        <f>_xlfn.RANK.AVG(Table2[[#This Row],[Sharpe Ratio Z-Score]],Table2[Sharpe Ratio Z-Score])</f>
        <v>393</v>
      </c>
      <c r="AV479">
        <f>(Table2[[#This Row],[Rank 1Y]]+Table2[[#This Row],[Rank 6M]]+Table2[[#This Row],[Rank Sharpe]])/3</f>
        <v>453.33333333333331</v>
      </c>
    </row>
    <row r="480" spans="1:48" x14ac:dyDescent="0.3">
      <c r="A480" t="s">
        <v>873</v>
      </c>
      <c r="B480" t="s">
        <v>874</v>
      </c>
      <c r="C480" t="s">
        <v>2906</v>
      </c>
      <c r="D480" t="s">
        <v>49</v>
      </c>
      <c r="E480">
        <v>15269.682511159999</v>
      </c>
      <c r="F480">
        <v>190.81</v>
      </c>
      <c r="G480">
        <v>24.441331519613499</v>
      </c>
      <c r="H480">
        <f>(Table2[[#This Row],[1Y Return vs Nifty]]-AVERAGE(Table2[1Y Return vs Nifty]))/_xlfn.STDEV.P(Table2[1Y Return vs Nifty])</f>
        <v>-0.25585512401776916</v>
      </c>
      <c r="I480">
        <v>2.3501714811553001</v>
      </c>
      <c r="J480">
        <f>(Table2[[#This Row],[1M Return vs Nifty]]-AVERAGE(Table2[1M Return vs Nifty]))/_xlfn.STDEV.P(Table2[1M Return vs Nifty])</f>
        <v>-9.1043039418234967E-2</v>
      </c>
      <c r="K480">
        <v>1.6740406605101601</v>
      </c>
      <c r="L480">
        <f>(Table2[[#This Row],[6M Return vs Nifty]]-AVERAGE(Table2[6M Return vs Nifty]))/_xlfn.STDEV.P(Table2[6M Return vs Nifty])</f>
        <v>-0.40698992569261011</v>
      </c>
      <c r="M480">
        <v>2.9770569602944899</v>
      </c>
      <c r="N480">
        <f>(Table2[[#This Row],[1W Return vs Nifty]]-AVERAGE(Table2[1W Return vs Nifty]))/_xlfn.STDEV.P(Table2[1W Return vs Nifty])</f>
        <v>0.27327113446650947</v>
      </c>
      <c r="O480">
        <v>182.98</v>
      </c>
      <c r="P480">
        <v>181.56865436003699</v>
      </c>
      <c r="Q480">
        <v>168.37423693779101</v>
      </c>
      <c r="R480">
        <v>47.152643014478599</v>
      </c>
      <c r="S480">
        <v>4.279156191933553E-2</v>
      </c>
      <c r="T480">
        <v>5.0897252460978981E-2</v>
      </c>
      <c r="U480">
        <v>0.1332493822703904</v>
      </c>
      <c r="V480">
        <v>1.1443198912207</v>
      </c>
      <c r="W480">
        <v>189.95</v>
      </c>
      <c r="X480">
        <v>194.2</v>
      </c>
      <c r="Y480">
        <v>184.4</v>
      </c>
      <c r="Z480">
        <v>195.2</v>
      </c>
      <c r="AA480">
        <v>156.1</v>
      </c>
      <c r="AB480">
        <v>195.2</v>
      </c>
      <c r="AC480">
        <v>4.5275072387471749E-3</v>
      </c>
      <c r="AD480">
        <v>1.7766364446307747E-2</v>
      </c>
      <c r="AE480">
        <v>3.4761388286334016E-2</v>
      </c>
      <c r="AF480">
        <v>2.3007179917195142E-2</v>
      </c>
      <c r="AG480">
        <v>0.22235746316463811</v>
      </c>
      <c r="AH480">
        <v>2.3007179917195142E-2</v>
      </c>
      <c r="AI480">
        <v>8.6421047114931095</v>
      </c>
      <c r="AJ480">
        <v>56.980666392431097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-0.03</v>
      </c>
      <c r="AM480" t="s">
        <v>2949</v>
      </c>
      <c r="AN480">
        <v>19.329999999999998</v>
      </c>
      <c r="AO480" t="s">
        <v>2950</v>
      </c>
      <c r="AP480">
        <v>-5.3288133439500004E-3</v>
      </c>
      <c r="AQ480">
        <f>(Table2[[#This Row],[Sharpe Ratio]]-AVERAGE(Table2[Sharpe Ratio]))/_xlfn.STDEV.P(Table2[Sharpe Ratio])</f>
        <v>-0.68561592677090011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-1.1662328814330047</v>
      </c>
      <c r="AS480">
        <f>_xlfn.RANK.AVG(Table2[[#This Row],[1Y Return vs Nifty Z-Score]],Table2[1Y Return vs Nifty Z-Score])</f>
        <v>366</v>
      </c>
      <c r="AT480">
        <f>_xlfn.RANK.AVG(Table2[[#This Row],[6M Return vs Nifty Z-Score]],Table2[6M Return vs Nifty Z-Score])</f>
        <v>438</v>
      </c>
      <c r="AU480">
        <f>_xlfn.RANK.AVG(Table2[[#This Row],[Sharpe Ratio Z-Score]],Table2[Sharpe Ratio Z-Score])</f>
        <v>558</v>
      </c>
      <c r="AV480">
        <f>(Table2[[#This Row],[Rank 1Y]]+Table2[[#This Row],[Rank 6M]]+Table2[[#This Row],[Rank Sharpe]])/3</f>
        <v>454</v>
      </c>
    </row>
    <row r="481" spans="1:48" x14ac:dyDescent="0.3">
      <c r="A481" t="s">
        <v>1796</v>
      </c>
      <c r="B481" t="s">
        <v>1797</v>
      </c>
      <c r="C481" t="s">
        <v>2922</v>
      </c>
      <c r="D481" t="s">
        <v>1556</v>
      </c>
      <c r="E481">
        <v>3511.9596350249999</v>
      </c>
      <c r="F481">
        <v>153.41</v>
      </c>
      <c r="G481">
        <v>-1.6057251664329499</v>
      </c>
      <c r="H481">
        <f>(Table2[[#This Row],[1Y Return vs Nifty]]-AVERAGE(Table2[1Y Return vs Nifty]))/_xlfn.STDEV.P(Table2[1Y Return vs Nifty])</f>
        <v>-0.56723533203508736</v>
      </c>
      <c r="I481">
        <v>-6.6523138653565699</v>
      </c>
      <c r="J481">
        <f>(Table2[[#This Row],[1M Return vs Nifty]]-AVERAGE(Table2[1M Return vs Nifty]))/_xlfn.STDEV.P(Table2[1M Return vs Nifty])</f>
        <v>-0.87144427311475847</v>
      </c>
      <c r="K481">
        <v>-4.7306404668562596</v>
      </c>
      <c r="L481">
        <f>(Table2[[#This Row],[6M Return vs Nifty]]-AVERAGE(Table2[6M Return vs Nifty]))/_xlfn.STDEV.P(Table2[6M Return vs Nifty])</f>
        <v>-0.60273923945686547</v>
      </c>
      <c r="M481">
        <v>3.3118019626273401</v>
      </c>
      <c r="N481">
        <f>(Table2[[#This Row],[1W Return vs Nifty]]-AVERAGE(Table2[1W Return vs Nifty]))/_xlfn.STDEV.P(Table2[1W Return vs Nifty])</f>
        <v>0.33663151743441999</v>
      </c>
      <c r="O481">
        <v>150.94999999999999</v>
      </c>
      <c r="P481">
        <v>150.13414795933099</v>
      </c>
      <c r="Q481">
        <v>146.30478404198001</v>
      </c>
      <c r="R481">
        <v>50.892344077346699</v>
      </c>
      <c r="S481">
        <v>1.6296787015568137E-2</v>
      </c>
      <c r="T481">
        <v>2.1819499995140212E-2</v>
      </c>
      <c r="U481">
        <v>4.8564481363652767E-2</v>
      </c>
      <c r="V481">
        <v>1.15658744201248</v>
      </c>
      <c r="W481">
        <v>151.51</v>
      </c>
      <c r="X481">
        <v>155.80000000000001</v>
      </c>
      <c r="Y481">
        <v>150.66999999999999</v>
      </c>
      <c r="Z481">
        <v>155.80000000000001</v>
      </c>
      <c r="AA481">
        <v>135.1</v>
      </c>
      <c r="AB481">
        <v>155.80000000000001</v>
      </c>
      <c r="AC481">
        <v>1.2540426374496816E-2</v>
      </c>
      <c r="AD481">
        <v>1.5579166938270106E-2</v>
      </c>
      <c r="AE481">
        <v>1.8185438375257323E-2</v>
      </c>
      <c r="AF481">
        <v>1.5579166938270106E-2</v>
      </c>
      <c r="AG481">
        <v>0.13552923760177649</v>
      </c>
      <c r="AH481">
        <v>1.5579166938270106E-2</v>
      </c>
      <c r="AI481">
        <v>14.6600612737109</v>
      </c>
      <c r="AJ481">
        <v>27.841666666666601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</v>
      </c>
      <c r="AM481" t="s">
        <v>2951</v>
      </c>
      <c r="AN481">
        <v>11.53</v>
      </c>
      <c r="AO481" t="s">
        <v>2950</v>
      </c>
      <c r="AP481">
        <v>5.534030071802E-2</v>
      </c>
      <c r="AQ481">
        <f>(Table2[[#This Row],[Sharpe Ratio]]-AVERAGE(Table2[Sharpe Ratio]))/_xlfn.STDEV.P(Table2[Sharpe Ratio])</f>
        <v>-4.9129792282082089E-3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-1.7097003064004999</v>
      </c>
      <c r="AS481">
        <f>_xlfn.RANK.AVG(Table2[[#This Row],[1Y Return vs Nifty Z-Score]],Table2[1Y Return vs Nifty Z-Score])</f>
        <v>521</v>
      </c>
      <c r="AT481">
        <f>_xlfn.RANK.AVG(Table2[[#This Row],[6M Return vs Nifty Z-Score]],Table2[6M Return vs Nifty Z-Score])</f>
        <v>496</v>
      </c>
      <c r="AU481">
        <f>_xlfn.RANK.AVG(Table2[[#This Row],[Sharpe Ratio Z-Score]],Table2[Sharpe Ratio Z-Score])</f>
        <v>352</v>
      </c>
      <c r="AV481">
        <f>(Table2[[#This Row],[Rank 1Y]]+Table2[[#This Row],[Rank 6M]]+Table2[[#This Row],[Rank Sharpe]])/3</f>
        <v>456.33333333333331</v>
      </c>
    </row>
    <row r="482" spans="1:48" hidden="1" x14ac:dyDescent="0.3">
      <c r="A482" t="s">
        <v>1153</v>
      </c>
      <c r="B482" t="s">
        <v>1154</v>
      </c>
      <c r="C482" t="s">
        <v>2917</v>
      </c>
      <c r="D482" t="s">
        <v>715</v>
      </c>
      <c r="E482">
        <v>9267.0754012199995</v>
      </c>
      <c r="F482">
        <v>9090.2999999999993</v>
      </c>
      <c r="G482">
        <v>-10.3926364227706</v>
      </c>
      <c r="H482">
        <f>(Table2[[#This Row],[1Y Return vs Nifty]]-AVERAGE(Table2[1Y Return vs Nifty]))/_xlfn.STDEV.P(Table2[1Y Return vs Nifty])</f>
        <v>-0.67227868828861215</v>
      </c>
      <c r="I482">
        <v>11.191906716757</v>
      </c>
      <c r="J482">
        <f>(Table2[[#This Row],[1M Return vs Nifty]]-AVERAGE(Table2[1M Return vs Nifty]))/_xlfn.STDEV.P(Table2[1M Return vs Nifty])</f>
        <v>0.67542319965819109</v>
      </c>
      <c r="K482">
        <v>1.6899726459745199</v>
      </c>
      <c r="L482">
        <f>(Table2[[#This Row],[6M Return vs Nifty]]-AVERAGE(Table2[6M Return vs Nifty]))/_xlfn.STDEV.P(Table2[6M Return vs Nifty])</f>
        <v>-0.40650298884758518</v>
      </c>
      <c r="M482">
        <v>9.2873690678672105</v>
      </c>
      <c r="N482">
        <f>(Table2[[#This Row],[1W Return vs Nifty]]-AVERAGE(Table2[1W Return vs Nifty]))/_xlfn.STDEV.P(Table2[1W Return vs Nifty])</f>
        <v>1.4676841622830969</v>
      </c>
      <c r="O482">
        <v>7642.69</v>
      </c>
      <c r="P482">
        <v>7389.2237040732998</v>
      </c>
      <c r="Q482">
        <v>7514.7297161189099</v>
      </c>
      <c r="R482">
        <v>53.805957797515603</v>
      </c>
      <c r="S482">
        <v>0.18941105814837433</v>
      </c>
      <c r="T482">
        <v>0.23021042047880935</v>
      </c>
      <c r="U482">
        <v>0.20966426516998071</v>
      </c>
      <c r="V482">
        <v>2.0946565554516998</v>
      </c>
      <c r="W482">
        <v>8300</v>
      </c>
      <c r="X482">
        <v>9290.1</v>
      </c>
      <c r="Y482">
        <v>7751.1</v>
      </c>
      <c r="Z482">
        <v>9290.1</v>
      </c>
      <c r="AA482">
        <v>6780.05</v>
      </c>
      <c r="AB482">
        <v>9290.1</v>
      </c>
      <c r="AC482">
        <v>9.5216867469879451E-2</v>
      </c>
      <c r="AD482">
        <v>2.1979472624666041E-2</v>
      </c>
      <c r="AE482">
        <v>0.17277547702906659</v>
      </c>
      <c r="AF482">
        <v>2.1979472624666041E-2</v>
      </c>
      <c r="AG482">
        <v>0.34074232490910816</v>
      </c>
      <c r="AH482">
        <v>2.1979472624666041E-2</v>
      </c>
      <c r="AI482">
        <v>7.1471788609836997</v>
      </c>
      <c r="AJ482">
        <v>37.915705789537498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0.24</v>
      </c>
      <c r="AM482" t="s">
        <v>2950</v>
      </c>
      <c r="AN482">
        <v>30.04</v>
      </c>
      <c r="AO482" t="s">
        <v>2950</v>
      </c>
      <c r="AP482">
        <v>4.9485999635135003E-2</v>
      </c>
      <c r="AQ482">
        <f>(Table2[[#This Row],[Sharpe Ratio]]-AVERAGE(Table2[Sharpe Ratio]))/_xlfn.STDEV.P(Table2[Sharpe Ratio])</f>
        <v>-7.0597801967694759E-2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575</v>
      </c>
      <c r="AT482">
        <f>_xlfn.RANK.AVG(Table2[[#This Row],[6M Return vs Nifty Z-Score]],Table2[6M Return vs Nifty Z-Score])</f>
        <v>436</v>
      </c>
      <c r="AU482">
        <f>_xlfn.RANK.AVG(Table2[[#This Row],[Sharpe Ratio Z-Score]],Table2[Sharpe Ratio Z-Score])</f>
        <v>367</v>
      </c>
      <c r="AV482">
        <f>(Table2[[#This Row],[Rank 1Y]]+Table2[[#This Row],[Rank 6M]]+Table2[[#This Row],[Rank Sharpe]])/3</f>
        <v>459.33333333333331</v>
      </c>
    </row>
    <row r="483" spans="1:48" x14ac:dyDescent="0.3">
      <c r="A483" t="s">
        <v>1335</v>
      </c>
      <c r="B483" t="s">
        <v>1336</v>
      </c>
      <c r="C483" t="s">
        <v>2906</v>
      </c>
      <c r="D483" t="s">
        <v>516</v>
      </c>
      <c r="E483">
        <v>7119.1585213199996</v>
      </c>
      <c r="F483">
        <v>1050.05</v>
      </c>
      <c r="G483">
        <v>12.4443171072057</v>
      </c>
      <c r="H483">
        <f>(Table2[[#This Row],[1Y Return vs Nifty]]-AVERAGE(Table2[1Y Return vs Nifty]))/_xlfn.STDEV.P(Table2[1Y Return vs Nifty])</f>
        <v>-0.39927374088297163</v>
      </c>
      <c r="I483">
        <v>19.786538948496201</v>
      </c>
      <c r="J483">
        <f>(Table2[[#This Row],[1M Return vs Nifty]]-AVERAGE(Table2[1M Return vs Nifty]))/_xlfn.STDEV.P(Table2[1M Return vs Nifty])</f>
        <v>1.4204687441550774</v>
      </c>
      <c r="K483">
        <v>-4.4371580457764699</v>
      </c>
      <c r="L483">
        <f>(Table2[[#This Row],[6M Return vs Nifty]]-AVERAGE(Table2[6M Return vs Nifty]))/_xlfn.STDEV.P(Table2[6M Return vs Nifty])</f>
        <v>-0.59376939671438</v>
      </c>
      <c r="M483">
        <v>1.8297360408557699</v>
      </c>
      <c r="N483">
        <f>(Table2[[#This Row],[1W Return vs Nifty]]-AVERAGE(Table2[1W Return vs Nifty]))/_xlfn.STDEV.P(Table2[1W Return vs Nifty])</f>
        <v>5.6106748632156325E-2</v>
      </c>
      <c r="O483">
        <v>946.2</v>
      </c>
      <c r="P483">
        <v>903.883079372981</v>
      </c>
      <c r="Q483">
        <v>888.15163840369405</v>
      </c>
      <c r="R483">
        <v>31.107582974028801</v>
      </c>
      <c r="S483">
        <v>0.10975480870851828</v>
      </c>
      <c r="T483">
        <v>0.16170998657084512</v>
      </c>
      <c r="U483">
        <v>0.1822868467453278</v>
      </c>
      <c r="V483">
        <v>3.03844936105481</v>
      </c>
      <c r="W483">
        <v>1025</v>
      </c>
      <c r="X483">
        <v>1063</v>
      </c>
      <c r="Y483">
        <v>1025</v>
      </c>
      <c r="Z483">
        <v>1092.5</v>
      </c>
      <c r="AA483">
        <v>776.65</v>
      </c>
      <c r="AB483">
        <v>1092.5</v>
      </c>
      <c r="AC483">
        <v>2.4439024390243924E-2</v>
      </c>
      <c r="AD483">
        <v>1.2332746059711575E-2</v>
      </c>
      <c r="AE483">
        <v>2.4439024390243924E-2</v>
      </c>
      <c r="AF483">
        <v>4.04266463501739E-2</v>
      </c>
      <c r="AG483">
        <v>0.35202472156054854</v>
      </c>
      <c r="AH483">
        <v>4.04266463501739E-2</v>
      </c>
      <c r="AI483">
        <v>4.04266463501739</v>
      </c>
      <c r="AJ483">
        <v>41.2496637072908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0.05</v>
      </c>
      <c r="AM483" t="s">
        <v>2950</v>
      </c>
      <c r="AN483">
        <v>28.75</v>
      </c>
      <c r="AO483" t="s">
        <v>2950</v>
      </c>
      <c r="AP483">
        <v>1.8990771187632E-2</v>
      </c>
      <c r="AQ483">
        <f>(Table2[[#This Row],[Sharpe Ratio]]-AVERAGE(Table2[Sharpe Ratio]))/_xlfn.STDEV.P(Table2[Sharpe Ratio])</f>
        <v>-0.4127519970825228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7.0780358107359234E-2</v>
      </c>
      <c r="AS483">
        <f>_xlfn.RANK.AVG(Table2[[#This Row],[1Y Return vs Nifty Z-Score]],Table2[1Y Return vs Nifty Z-Score])</f>
        <v>436</v>
      </c>
      <c r="AT483">
        <f>_xlfn.RANK.AVG(Table2[[#This Row],[6M Return vs Nifty Z-Score]],Table2[6M Return vs Nifty Z-Score])</f>
        <v>495</v>
      </c>
      <c r="AU483">
        <f>_xlfn.RANK.AVG(Table2[[#This Row],[Sharpe Ratio Z-Score]],Table2[Sharpe Ratio Z-Score])</f>
        <v>447</v>
      </c>
      <c r="AV483">
        <f>(Table2[[#This Row],[Rank 1Y]]+Table2[[#This Row],[Rank 6M]]+Table2[[#This Row],[Rank Sharpe]])/3</f>
        <v>459.33333333333331</v>
      </c>
    </row>
    <row r="484" spans="1:48" x14ac:dyDescent="0.3">
      <c r="A484" t="s">
        <v>1149</v>
      </c>
      <c r="B484" t="s">
        <v>1150</v>
      </c>
      <c r="C484" t="s">
        <v>2910</v>
      </c>
      <c r="D484" t="s">
        <v>238</v>
      </c>
      <c r="E484">
        <v>9358.0458665649894</v>
      </c>
      <c r="F484">
        <v>4844.6000000000004</v>
      </c>
      <c r="G484">
        <v>-3.47612071155242</v>
      </c>
      <c r="H484">
        <f>(Table2[[#This Row],[1Y Return vs Nifty]]-AVERAGE(Table2[1Y Return vs Nifty]))/_xlfn.STDEV.P(Table2[1Y Return vs Nifty])</f>
        <v>-0.58959502360922067</v>
      </c>
      <c r="I484">
        <v>4.9990850211360502</v>
      </c>
      <c r="J484">
        <f>(Table2[[#This Row],[1M Return vs Nifty]]-AVERAGE(Table2[1M Return vs Nifty]))/_xlfn.STDEV.P(Table2[1M Return vs Nifty])</f>
        <v>0.13858414851796894</v>
      </c>
      <c r="K484">
        <v>-20.799956807511698</v>
      </c>
      <c r="L484">
        <f>(Table2[[#This Row],[6M Return vs Nifty]]-AVERAGE(Table2[6M Return vs Nifty]))/_xlfn.STDEV.P(Table2[6M Return vs Nifty])</f>
        <v>-1.0938733933343243</v>
      </c>
      <c r="M484">
        <v>9.6715901831809195</v>
      </c>
      <c r="N484">
        <f>(Table2[[#This Row],[1W Return vs Nifty]]-AVERAGE(Table2[1W Return vs Nifty]))/_xlfn.STDEV.P(Table2[1W Return vs Nifty])</f>
        <v>1.5404093615869769</v>
      </c>
      <c r="O484">
        <v>4527.04</v>
      </c>
      <c r="P484">
        <v>4427.2852332144403</v>
      </c>
      <c r="Q484">
        <v>4397.7481560552596</v>
      </c>
      <c r="R484">
        <v>58.638590707634897</v>
      </c>
      <c r="S484">
        <v>7.0147381070191583E-2</v>
      </c>
      <c r="T484">
        <v>9.4259742664596136E-2</v>
      </c>
      <c r="U484">
        <v>0.10160923911240127</v>
      </c>
      <c r="V484">
        <v>1.8984462119540899</v>
      </c>
      <c r="W484">
        <v>4825.55</v>
      </c>
      <c r="X484">
        <v>5004</v>
      </c>
      <c r="Y484">
        <v>4659.6000000000004</v>
      </c>
      <c r="Z484">
        <v>5004</v>
      </c>
      <c r="AA484">
        <v>4080.2</v>
      </c>
      <c r="AB484">
        <v>5004</v>
      </c>
      <c r="AC484">
        <v>3.9477365274425136E-3</v>
      </c>
      <c r="AD484">
        <v>3.290261321884147E-2</v>
      </c>
      <c r="AE484">
        <v>3.9702978796463118E-2</v>
      </c>
      <c r="AF484">
        <v>3.290261321884147E-2</v>
      </c>
      <c r="AG484">
        <v>0.18734375765893851</v>
      </c>
      <c r="AH484">
        <v>3.290261321884147E-2</v>
      </c>
      <c r="AI484">
        <v>13.810221690129101</v>
      </c>
      <c r="AJ484">
        <v>28.094551896458199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-0.05</v>
      </c>
      <c r="AM484" t="s">
        <v>2949</v>
      </c>
      <c r="AN484">
        <v>16.510000000000002</v>
      </c>
      <c r="AO484" t="s">
        <v>2950</v>
      </c>
      <c r="AP484">
        <v>0.11738263161669001</v>
      </c>
      <c r="AQ484">
        <f>(Table2[[#This Row],[Sharpe Ratio]]-AVERAGE(Table2[Sharpe Ratio]))/_xlfn.STDEV.P(Table2[Sharpe Ratio])</f>
        <v>0.6911973590899968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0.68672245225139772</v>
      </c>
      <c r="AS484">
        <f>_xlfn.RANK.AVG(Table2[[#This Row],[1Y Return vs Nifty Z-Score]],Table2[1Y Return vs Nifty Z-Score])</f>
        <v>531</v>
      </c>
      <c r="AT484">
        <f>_xlfn.RANK.AVG(Table2[[#This Row],[6M Return vs Nifty Z-Score]],Table2[6M Return vs Nifty Z-Score])</f>
        <v>662</v>
      </c>
      <c r="AU484">
        <f>_xlfn.RANK.AVG(Table2[[#This Row],[Sharpe Ratio Z-Score]],Table2[Sharpe Ratio Z-Score])</f>
        <v>188</v>
      </c>
      <c r="AV484">
        <f>(Table2[[#This Row],[Rank 1Y]]+Table2[[#This Row],[Rank 6M]]+Table2[[#This Row],[Rank Sharpe]])/3</f>
        <v>460.33333333333331</v>
      </c>
    </row>
    <row r="485" spans="1:48" hidden="1" x14ac:dyDescent="0.3">
      <c r="A485" t="s">
        <v>1473</v>
      </c>
      <c r="B485" t="s">
        <v>1474</v>
      </c>
      <c r="C485" t="s">
        <v>2920</v>
      </c>
      <c r="D485" t="s">
        <v>268</v>
      </c>
      <c r="E485">
        <v>5873.8526860800002</v>
      </c>
      <c r="F485">
        <v>788.45</v>
      </c>
      <c r="G485">
        <v>-9.0797760269168108</v>
      </c>
      <c r="H485">
        <f>(Table2[[#This Row],[1Y Return vs Nifty]]-AVERAGE(Table2[1Y Return vs Nifty]))/_xlfn.STDEV.P(Table2[1Y Return vs Nifty])</f>
        <v>-0.65658406497335486</v>
      </c>
      <c r="I485">
        <v>-5.8381802167223702</v>
      </c>
      <c r="J485">
        <f>(Table2[[#This Row],[1M Return vs Nifty]]-AVERAGE(Table2[1M Return vs Nifty]))/_xlfn.STDEV.P(Table2[1M Return vs Nifty])</f>
        <v>-0.80086921752367601</v>
      </c>
      <c r="K485">
        <v>-4.00543828338526</v>
      </c>
      <c r="L485">
        <f>(Table2[[#This Row],[6M Return vs Nifty]]-AVERAGE(Table2[6M Return vs Nifty]))/_xlfn.STDEV.P(Table2[6M Return vs Nifty])</f>
        <v>-0.58057454039820056</v>
      </c>
      <c r="M485">
        <v>3.1481089661417698</v>
      </c>
      <c r="N485">
        <f>(Table2[[#This Row],[1W Return vs Nifty]]-AVERAGE(Table2[1W Return vs Nifty]))/_xlfn.STDEV.P(Table2[1W Return vs Nifty])</f>
        <v>0.30564778093586098</v>
      </c>
      <c r="O485">
        <v>771.45</v>
      </c>
      <c r="P485">
        <v>772.36231476759099</v>
      </c>
      <c r="Q485">
        <v>756.18955759481605</v>
      </c>
      <c r="R485">
        <v>54.603855475342002</v>
      </c>
      <c r="S485">
        <v>2.2036424914122721E-2</v>
      </c>
      <c r="T485">
        <v>2.0829194957874053E-2</v>
      </c>
      <c r="U485">
        <v>4.2661845936875276E-2</v>
      </c>
      <c r="V485">
        <v>0.99965957135545103</v>
      </c>
      <c r="W485">
        <v>783.1</v>
      </c>
      <c r="X485">
        <v>810</v>
      </c>
      <c r="Y485">
        <v>765.4</v>
      </c>
      <c r="Z485">
        <v>819</v>
      </c>
      <c r="AA485">
        <v>645</v>
      </c>
      <c r="AB485">
        <v>819</v>
      </c>
      <c r="AC485">
        <v>6.8318222449239574E-3</v>
      </c>
      <c r="AD485">
        <v>2.7332107299131048E-2</v>
      </c>
      <c r="AE485">
        <v>3.0114972563365594E-2</v>
      </c>
      <c r="AF485">
        <v>3.8746908491343657E-2</v>
      </c>
      <c r="AG485">
        <v>0.22240310077519387</v>
      </c>
      <c r="AH485">
        <v>3.8746908491343657E-2</v>
      </c>
      <c r="AI485">
        <v>10.190880842158601</v>
      </c>
      <c r="AJ485">
        <v>26.5569823434992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0.04</v>
      </c>
      <c r="AM485" t="s">
        <v>2950</v>
      </c>
      <c r="AN485">
        <v>20.25</v>
      </c>
      <c r="AO485" t="s">
        <v>2950</v>
      </c>
      <c r="AP485">
        <v>6.2769876026634003E-2</v>
      </c>
      <c r="AQ485">
        <f>(Table2[[#This Row],[Sharpe Ratio]]-AVERAGE(Table2[Sharpe Ratio]))/_xlfn.STDEV.P(Table2[Sharpe Ratio])</f>
        <v>7.8446303163787534E-2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569</v>
      </c>
      <c r="AT485">
        <f>_xlfn.RANK.AVG(Table2[[#This Row],[6M Return vs Nifty Z-Score]],Table2[6M Return vs Nifty Z-Score])</f>
        <v>490</v>
      </c>
      <c r="AU485">
        <f>_xlfn.RANK.AVG(Table2[[#This Row],[Sharpe Ratio Z-Score]],Table2[Sharpe Ratio Z-Score])</f>
        <v>322</v>
      </c>
      <c r="AV485">
        <f>(Table2[[#This Row],[Rank 1Y]]+Table2[[#This Row],[Rank 6M]]+Table2[[#This Row],[Rank Sharpe]])/3</f>
        <v>460.33333333333331</v>
      </c>
    </row>
    <row r="486" spans="1:48" x14ac:dyDescent="0.3">
      <c r="A486" t="s">
        <v>1663</v>
      </c>
      <c r="B486" t="s">
        <v>1664</v>
      </c>
      <c r="C486" t="s">
        <v>2920</v>
      </c>
      <c r="D486" t="s">
        <v>268</v>
      </c>
      <c r="E486">
        <v>4295.2930463749999</v>
      </c>
      <c r="F486">
        <v>291.75</v>
      </c>
      <c r="G486">
        <v>8.4686467568398403</v>
      </c>
      <c r="H486">
        <f>(Table2[[#This Row],[1Y Return vs Nifty]]-AVERAGE(Table2[1Y Return vs Nifty]))/_xlfn.STDEV.P(Table2[1Y Return vs Nifty])</f>
        <v>-0.44680099417790453</v>
      </c>
      <c r="I486">
        <v>14.083202056054301</v>
      </c>
      <c r="J486">
        <f>(Table2[[#This Row],[1M Return vs Nifty]]-AVERAGE(Table2[1M Return vs Nifty]))/_xlfn.STDEV.P(Table2[1M Return vs Nifty])</f>
        <v>0.92606181365414519</v>
      </c>
      <c r="K486">
        <v>1.77402707016836</v>
      </c>
      <c r="L486">
        <f>(Table2[[#This Row],[6M Return vs Nifty]]-AVERAGE(Table2[6M Return vs Nifty]))/_xlfn.STDEV.P(Table2[6M Return vs Nifty])</f>
        <v>-0.40393399352563392</v>
      </c>
      <c r="M486">
        <v>14.256122121712499</v>
      </c>
      <c r="N486">
        <f>(Table2[[#This Row],[1W Return vs Nifty]]-AVERAGE(Table2[1W Return vs Nifty]))/_xlfn.STDEV.P(Table2[1W Return vs Nifty])</f>
        <v>2.4081674978687091</v>
      </c>
      <c r="O486">
        <v>270.08999999999997</v>
      </c>
      <c r="P486">
        <v>264.70599758857202</v>
      </c>
      <c r="Q486">
        <v>254.65946963178499</v>
      </c>
      <c r="R486">
        <v>42.519967157098797</v>
      </c>
      <c r="S486">
        <v>8.0195490392091617E-2</v>
      </c>
      <c r="T486">
        <v>0.10216618685558454</v>
      </c>
      <c r="U486">
        <v>0.1456475599428706</v>
      </c>
      <c r="V486">
        <v>2.8167332638845299</v>
      </c>
      <c r="W486">
        <v>290.10000000000002</v>
      </c>
      <c r="X486">
        <v>311.35000000000002</v>
      </c>
      <c r="Y486">
        <v>267.64999999999998</v>
      </c>
      <c r="Z486">
        <v>311.35000000000002</v>
      </c>
      <c r="AA486">
        <v>217.95</v>
      </c>
      <c r="AB486">
        <v>311.35000000000002</v>
      </c>
      <c r="AC486">
        <v>5.6876938986556436E-3</v>
      </c>
      <c r="AD486">
        <v>6.7180805484147399E-2</v>
      </c>
      <c r="AE486">
        <v>9.0042966560807125E-2</v>
      </c>
      <c r="AF486">
        <v>6.7180805484147399E-2</v>
      </c>
      <c r="AG486">
        <v>0.33860977288368899</v>
      </c>
      <c r="AH486">
        <v>6.7180805484147399E-2</v>
      </c>
      <c r="AI486">
        <v>6.7180805484147399</v>
      </c>
      <c r="AJ486">
        <v>42.769757768534298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0.05</v>
      </c>
      <c r="AM486" t="s">
        <v>2950</v>
      </c>
      <c r="AN486">
        <v>27.88</v>
      </c>
      <c r="AO486" t="s">
        <v>2950</v>
      </c>
      <c r="AP486">
        <v>2.7389414410199998E-4</v>
      </c>
      <c r="AQ486">
        <f>(Table2[[#This Row],[Sharpe Ratio]]-AVERAGE(Table2[Sharpe Ratio]))/_xlfn.STDEV.P(Table2[Sharpe Ratio])</f>
        <v>-0.62275396545330197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1.8607403583660138</v>
      </c>
      <c r="AS486">
        <f>_xlfn.RANK.AVG(Table2[[#This Row],[1Y Return vs Nifty Z-Score]],Table2[1Y Return vs Nifty Z-Score])</f>
        <v>455</v>
      </c>
      <c r="AT486">
        <f>_xlfn.RANK.AVG(Table2[[#This Row],[6M Return vs Nifty Z-Score]],Table2[6M Return vs Nifty Z-Score])</f>
        <v>434</v>
      </c>
      <c r="AU486">
        <f>_xlfn.RANK.AVG(Table2[[#This Row],[Sharpe Ratio Z-Score]],Table2[Sharpe Ratio Z-Score])</f>
        <v>497</v>
      </c>
      <c r="AV486">
        <f>(Table2[[#This Row],[Rank 1Y]]+Table2[[#This Row],[Rank 6M]]+Table2[[#This Row],[Rank Sharpe]])/3</f>
        <v>462</v>
      </c>
    </row>
    <row r="487" spans="1:48" hidden="1" x14ac:dyDescent="0.3">
      <c r="A487" t="s">
        <v>1736</v>
      </c>
      <c r="B487" t="s">
        <v>1737</v>
      </c>
      <c r="C487" t="s">
        <v>2914</v>
      </c>
      <c r="D487" t="s">
        <v>129</v>
      </c>
      <c r="E487">
        <v>3834.9396319500001</v>
      </c>
      <c r="F487">
        <v>220.26</v>
      </c>
      <c r="G487">
        <v>7.6593073079018401</v>
      </c>
      <c r="H487">
        <f>(Table2[[#This Row],[1Y Return vs Nifty]]-AVERAGE(Table2[1Y Return vs Nifty]))/_xlfn.STDEV.P(Table2[1Y Return vs Nifty])</f>
        <v>-0.45647626340331149</v>
      </c>
      <c r="I487">
        <v>-2.2823189641838399</v>
      </c>
      <c r="J487">
        <f>(Table2[[#This Row],[1M Return vs Nifty]]-AVERAGE(Table2[1M Return vs Nifty]))/_xlfn.STDEV.P(Table2[1M Return vs Nifty])</f>
        <v>-0.49262117250909071</v>
      </c>
      <c r="K487">
        <v>-18.388855835187901</v>
      </c>
      <c r="L487">
        <f>(Table2[[#This Row],[6M Return vs Nifty]]-AVERAGE(Table2[6M Return vs Nifty]))/_xlfn.STDEV.P(Table2[6M Return vs Nifty])</f>
        <v>-1.0201817681990719</v>
      </c>
      <c r="M487">
        <v>-1.1950518045318701</v>
      </c>
      <c r="N487">
        <f>(Table2[[#This Row],[1W Return vs Nifty]]-AVERAGE(Table2[1W Return vs Nifty]))/_xlfn.STDEV.P(Table2[1W Return vs Nifty])</f>
        <v>-0.51642372962685867</v>
      </c>
      <c r="O487">
        <v>218.5</v>
      </c>
      <c r="P487">
        <v>219.10407519918999</v>
      </c>
      <c r="Q487">
        <v>216.71948201794399</v>
      </c>
      <c r="R487">
        <v>42.245242035193598</v>
      </c>
      <c r="S487">
        <v>8.05491990846674E-3</v>
      </c>
      <c r="T487">
        <v>5.2756882762639012E-3</v>
      </c>
      <c r="U487">
        <v>1.6336869897847217E-2</v>
      </c>
      <c r="V487">
        <v>0.45680428507017501</v>
      </c>
      <c r="W487">
        <v>219.8</v>
      </c>
      <c r="X487">
        <v>224</v>
      </c>
      <c r="Y487">
        <v>213.65</v>
      </c>
      <c r="Z487">
        <v>224</v>
      </c>
      <c r="AA487">
        <v>201</v>
      </c>
      <c r="AB487">
        <v>234</v>
      </c>
      <c r="AC487">
        <v>2.0928116469516311E-3</v>
      </c>
      <c r="AD487">
        <v>1.6979932806683085E-2</v>
      </c>
      <c r="AE487">
        <v>3.0938450737186818E-2</v>
      </c>
      <c r="AF487">
        <v>1.6979932806683085E-2</v>
      </c>
      <c r="AG487">
        <v>9.5820895522388039E-2</v>
      </c>
      <c r="AH487">
        <v>6.2380822664124258E-2</v>
      </c>
      <c r="AI487">
        <v>26.214473803686499</v>
      </c>
      <c r="AJ487">
        <v>37.020217729393401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-0.06</v>
      </c>
      <c r="AM487" t="s">
        <v>2949</v>
      </c>
      <c r="AN487">
        <v>6.1</v>
      </c>
      <c r="AO487" t="s">
        <v>2950</v>
      </c>
      <c r="AP487">
        <v>7.7930719583555005E-2</v>
      </c>
      <c r="AQ487">
        <f>(Table2[[#This Row],[Sharpe Ratio]]-AVERAGE(Table2[Sharpe Ratio]))/_xlfn.STDEV.P(Table2[Sharpe Ratio])</f>
        <v>0.24854984029288488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461</v>
      </c>
      <c r="AT487">
        <f>_xlfn.RANK.AVG(Table2[[#This Row],[6M Return vs Nifty Z-Score]],Table2[6M Return vs Nifty Z-Score])</f>
        <v>644</v>
      </c>
      <c r="AU487">
        <f>_xlfn.RANK.AVG(Table2[[#This Row],[Sharpe Ratio Z-Score]],Table2[Sharpe Ratio Z-Score])</f>
        <v>282</v>
      </c>
      <c r="AV487">
        <f>(Table2[[#This Row],[Rank 1Y]]+Table2[[#This Row],[Rank 6M]]+Table2[[#This Row],[Rank Sharpe]])/3</f>
        <v>462.33333333333331</v>
      </c>
    </row>
    <row r="488" spans="1:48" x14ac:dyDescent="0.3">
      <c r="A488" t="s">
        <v>1813</v>
      </c>
      <c r="B488" t="s">
        <v>1814</v>
      </c>
      <c r="C488" t="s">
        <v>2908</v>
      </c>
      <c r="D488" t="s">
        <v>188</v>
      </c>
      <c r="E488">
        <v>3412.7718917000002</v>
      </c>
      <c r="F488">
        <v>269.57</v>
      </c>
      <c r="G488">
        <v>17.586793221671002</v>
      </c>
      <c r="H488">
        <f>(Table2[[#This Row],[1Y Return vs Nifty]]-AVERAGE(Table2[1Y Return vs Nifty]))/_xlfn.STDEV.P(Table2[1Y Return vs Nifty])</f>
        <v>-0.33779787811863465</v>
      </c>
      <c r="I488">
        <v>4.60185976296248</v>
      </c>
      <c r="J488">
        <f>(Table2[[#This Row],[1M Return vs Nifty]]-AVERAGE(Table2[1M Return vs Nifty]))/_xlfn.STDEV.P(Table2[1M Return vs Nifty])</f>
        <v>0.10414975961288886</v>
      </c>
      <c r="K488">
        <v>15.1358252531068</v>
      </c>
      <c r="L488">
        <f>(Table2[[#This Row],[6M Return vs Nifty]]-AVERAGE(Table2[6M Return vs Nifty]))/_xlfn.STDEV.P(Table2[6M Return vs Nifty])</f>
        <v>4.4489958773346015E-3</v>
      </c>
      <c r="M488">
        <v>-0.20071494348947899</v>
      </c>
      <c r="N488">
        <f>(Table2[[#This Row],[1W Return vs Nifty]]-AVERAGE(Table2[1W Return vs Nifty]))/_xlfn.STDEV.P(Table2[1W Return vs Nifty])</f>
        <v>-0.32821609732258017</v>
      </c>
      <c r="O488">
        <v>253.1</v>
      </c>
      <c r="P488">
        <v>243.66862186051901</v>
      </c>
      <c r="Q488">
        <v>227.10827154792199</v>
      </c>
      <c r="R488">
        <v>46.220275085723699</v>
      </c>
      <c r="S488">
        <v>6.5073093638877921E-2</v>
      </c>
      <c r="T488">
        <v>0.10629755256016282</v>
      </c>
      <c r="U488">
        <v>0.18696689540485623</v>
      </c>
      <c r="V488">
        <v>1.4968137880705401</v>
      </c>
      <c r="W488">
        <v>262.8</v>
      </c>
      <c r="X488">
        <v>274.45</v>
      </c>
      <c r="Y488">
        <v>258.74</v>
      </c>
      <c r="Z488">
        <v>274.45</v>
      </c>
      <c r="AA488">
        <v>220</v>
      </c>
      <c r="AB488">
        <v>274.45</v>
      </c>
      <c r="AC488">
        <v>2.5761035007610289E-2</v>
      </c>
      <c r="AD488">
        <v>1.8102904625885596E-2</v>
      </c>
      <c r="AE488">
        <v>4.185669011362747E-2</v>
      </c>
      <c r="AF488">
        <v>1.8102904625885596E-2</v>
      </c>
      <c r="AG488">
        <v>0.22531818181818175</v>
      </c>
      <c r="AH488">
        <v>1.8102904625885596E-2</v>
      </c>
      <c r="AI488">
        <v>1.8102904625885501</v>
      </c>
      <c r="AJ488">
        <v>47.225559803386098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0.18</v>
      </c>
      <c r="AM488" t="s">
        <v>2950</v>
      </c>
      <c r="AN488">
        <v>19.25</v>
      </c>
      <c r="AO488" t="s">
        <v>2950</v>
      </c>
      <c r="AP488">
        <v>-7.8267535475611993E-2</v>
      </c>
      <c r="AQ488">
        <f>(Table2[[#This Row],[Sharpe Ratio]]-AVERAGE(Table2[Sharpe Ratio]))/_xlfn.STDEV.P(Table2[Sharpe Ratio])</f>
        <v>-1.5039829643100588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-2.06139818426105</v>
      </c>
      <c r="AS488">
        <f>_xlfn.RANK.AVG(Table2[[#This Row],[1Y Return vs Nifty Z-Score]],Table2[1Y Return vs Nifty Z-Score])</f>
        <v>406</v>
      </c>
      <c r="AT488">
        <f>_xlfn.RANK.AVG(Table2[[#This Row],[6M Return vs Nifty Z-Score]],Table2[6M Return vs Nifty Z-Score])</f>
        <v>301</v>
      </c>
      <c r="AU488">
        <f>_xlfn.RANK.AVG(Table2[[#This Row],[Sharpe Ratio Z-Score]],Table2[Sharpe Ratio Z-Score])</f>
        <v>682</v>
      </c>
      <c r="AV488">
        <f>(Table2[[#This Row],[Rank 1Y]]+Table2[[#This Row],[Rank 6M]]+Table2[[#This Row],[Rank Sharpe]])/3</f>
        <v>463</v>
      </c>
    </row>
    <row r="489" spans="1:48" x14ac:dyDescent="0.3">
      <c r="A489" t="s">
        <v>288</v>
      </c>
      <c r="B489" t="s">
        <v>289</v>
      </c>
      <c r="C489" t="s">
        <v>2906</v>
      </c>
      <c r="D489" t="s">
        <v>35</v>
      </c>
      <c r="E489">
        <v>81833.704745759998</v>
      </c>
      <c r="F489">
        <v>1756.85</v>
      </c>
      <c r="G489">
        <v>10.248758837662701</v>
      </c>
      <c r="H489">
        <f>(Table2[[#This Row],[1Y Return vs Nifty]]-AVERAGE(Table2[1Y Return vs Nifty]))/_xlfn.STDEV.P(Table2[1Y Return vs Nifty])</f>
        <v>-0.4255205985960997</v>
      </c>
      <c r="I489">
        <v>0.75145424153652596</v>
      </c>
      <c r="J489">
        <f>(Table2[[#This Row],[1M Return vs Nifty]]-AVERAGE(Table2[1M Return vs Nifty]))/_xlfn.STDEV.P(Table2[1M Return vs Nifty])</f>
        <v>-0.22963153560654667</v>
      </c>
      <c r="K489">
        <v>14.408855653553401</v>
      </c>
      <c r="L489">
        <f>(Table2[[#This Row],[6M Return vs Nifty]]-AVERAGE(Table2[6M Return vs Nifty]))/_xlfn.STDEV.P(Table2[6M Return vs Nifty])</f>
        <v>-1.7769721559198915E-2</v>
      </c>
      <c r="M489">
        <v>4.0475405926614201</v>
      </c>
      <c r="N489">
        <f>(Table2[[#This Row],[1W Return vs Nifty]]-AVERAGE(Table2[1W Return vs Nifty]))/_xlfn.STDEV.P(Table2[1W Return vs Nifty])</f>
        <v>0.47589179328132375</v>
      </c>
      <c r="O489">
        <v>1684.48</v>
      </c>
      <c r="P489">
        <v>1665.4504929090201</v>
      </c>
      <c r="Q489">
        <v>1543.4512517048299</v>
      </c>
      <c r="R489">
        <v>45.578393390195302</v>
      </c>
      <c r="S489">
        <v>4.296281344984787E-2</v>
      </c>
      <c r="T489">
        <v>5.4879750241830116E-2</v>
      </c>
      <c r="U489">
        <v>0.13826076337652959</v>
      </c>
      <c r="V489">
        <v>1.8355766071833699</v>
      </c>
      <c r="W489">
        <v>1741.6</v>
      </c>
      <c r="X489">
        <v>1778</v>
      </c>
      <c r="Y489">
        <v>1709.95</v>
      </c>
      <c r="Z489">
        <v>1784</v>
      </c>
      <c r="AA489">
        <v>1480.5</v>
      </c>
      <c r="AB489">
        <v>1784</v>
      </c>
      <c r="AC489">
        <v>8.7563160312356114E-3</v>
      </c>
      <c r="AD489">
        <v>1.2038591797820075E-2</v>
      </c>
      <c r="AE489">
        <v>2.7427702564402301E-2</v>
      </c>
      <c r="AF489">
        <v>1.545379514471934E-2</v>
      </c>
      <c r="AG489">
        <v>0.18665991219182709</v>
      </c>
      <c r="AH489">
        <v>1.545379514471934E-2</v>
      </c>
      <c r="AI489">
        <v>1.54537951447193</v>
      </c>
      <c r="AJ489">
        <v>39.482354809257203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-0.05</v>
      </c>
      <c r="AM489" t="s">
        <v>2949</v>
      </c>
      <c r="AN489">
        <v>14.36</v>
      </c>
      <c r="AO489" t="s">
        <v>2950</v>
      </c>
      <c r="AP489">
        <v>-5.0504440875068002E-2</v>
      </c>
      <c r="AQ489">
        <f>(Table2[[#This Row],[Sharpe Ratio]]-AVERAGE(Table2[Sharpe Ratio]))/_xlfn.STDEV.P(Table2[Sharpe Ratio])</f>
        <v>-1.1924831077571305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-1.389513170237652</v>
      </c>
      <c r="AS489">
        <f>_xlfn.RANK.AVG(Table2[[#This Row],[1Y Return vs Nifty Z-Score]],Table2[1Y Return vs Nifty Z-Score])</f>
        <v>445</v>
      </c>
      <c r="AT489">
        <f>_xlfn.RANK.AVG(Table2[[#This Row],[6M Return vs Nifty Z-Score]],Table2[6M Return vs Nifty Z-Score])</f>
        <v>307</v>
      </c>
      <c r="AU489">
        <f>_xlfn.RANK.AVG(Table2[[#This Row],[Sharpe Ratio Z-Score]],Table2[Sharpe Ratio Z-Score])</f>
        <v>641</v>
      </c>
      <c r="AV489">
        <f>(Table2[[#This Row],[Rank 1Y]]+Table2[[#This Row],[Rank 6M]]+Table2[[#This Row],[Rank Sharpe]])/3</f>
        <v>464.33333333333331</v>
      </c>
    </row>
    <row r="490" spans="1:48" x14ac:dyDescent="0.3">
      <c r="A490" t="s">
        <v>163</v>
      </c>
      <c r="B490" t="s">
        <v>164</v>
      </c>
      <c r="C490" t="s">
        <v>2920</v>
      </c>
      <c r="D490" t="s">
        <v>165</v>
      </c>
      <c r="E490">
        <v>151161.23889470001</v>
      </c>
      <c r="F490">
        <v>3144.45</v>
      </c>
      <c r="G490">
        <v>-6.9144278685474196</v>
      </c>
      <c r="H490">
        <f>(Table2[[#This Row],[1Y Return vs Nifty]]-AVERAGE(Table2[1Y Return vs Nifty]))/_xlfn.STDEV.P(Table2[1Y Return vs Nifty])</f>
        <v>-0.63069835481001901</v>
      </c>
      <c r="I490">
        <v>1.12486914820659</v>
      </c>
      <c r="J490">
        <f>(Table2[[#This Row],[1M Return vs Nifty]]-AVERAGE(Table2[1M Return vs Nifty]))/_xlfn.STDEV.P(Table2[1M Return vs Nifty])</f>
        <v>-0.19726120201206854</v>
      </c>
      <c r="K490">
        <v>9.6289576114272197</v>
      </c>
      <c r="L490">
        <f>(Table2[[#This Row],[6M Return vs Nifty]]-AVERAGE(Table2[6M Return vs Nifty]))/_xlfn.STDEV.P(Table2[6M Return vs Nifty])</f>
        <v>-0.16386001754775939</v>
      </c>
      <c r="M490">
        <v>1.12417543205494</v>
      </c>
      <c r="N490">
        <f>(Table2[[#This Row],[1W Return vs Nifty]]-AVERAGE(Table2[1W Return vs Nifty]))/_xlfn.STDEV.P(Table2[1W Return vs Nifty])</f>
        <v>-7.7441444975350174E-2</v>
      </c>
      <c r="O490">
        <v>3085.62</v>
      </c>
      <c r="P490">
        <v>3014.26178795347</v>
      </c>
      <c r="Q490">
        <v>2791.0285059494599</v>
      </c>
      <c r="R490">
        <v>48.0519608658511</v>
      </c>
      <c r="S490">
        <v>1.9065860345732766E-2</v>
      </c>
      <c r="T490">
        <v>4.3190744933578218E-2</v>
      </c>
      <c r="U490">
        <v>0.12662769057971768</v>
      </c>
      <c r="V490">
        <v>1.0566181521414</v>
      </c>
      <c r="W490">
        <v>3114.05</v>
      </c>
      <c r="X490">
        <v>3153.45</v>
      </c>
      <c r="Y490">
        <v>3095.35</v>
      </c>
      <c r="Z490">
        <v>3158.05</v>
      </c>
      <c r="AA490">
        <v>2907.25</v>
      </c>
      <c r="AB490">
        <v>3231</v>
      </c>
      <c r="AC490">
        <v>9.7622067725309236E-3</v>
      </c>
      <c r="AD490">
        <v>2.8621857558555064E-3</v>
      </c>
      <c r="AE490">
        <v>1.586250343256812E-2</v>
      </c>
      <c r="AF490">
        <v>4.3250806977372935E-3</v>
      </c>
      <c r="AG490">
        <v>8.1589130621721573E-2</v>
      </c>
      <c r="AH490">
        <v>2.7524686352144334E-2</v>
      </c>
      <c r="AI490">
        <v>2.7524686352144299</v>
      </c>
      <c r="AJ490">
        <v>37.1594948856077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-0.04</v>
      </c>
      <c r="AM490" t="s">
        <v>2949</v>
      </c>
      <c r="AN490">
        <v>2.69</v>
      </c>
      <c r="AO490" t="s">
        <v>2950</v>
      </c>
      <c r="AP490">
        <v>8.031035558266E-3</v>
      </c>
      <c r="AQ490">
        <f>(Table2[[#This Row],[Sharpe Ratio]]-AVERAGE(Table2[Sharpe Ratio]))/_xlfn.STDEV.P(Table2[Sharpe Ratio])</f>
        <v>-0.53571941571958759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-1.6049804350647847</v>
      </c>
      <c r="AS490">
        <f>_xlfn.RANK.AVG(Table2[[#This Row],[1Y Return vs Nifty Z-Score]],Table2[1Y Return vs Nifty Z-Score])</f>
        <v>551</v>
      </c>
      <c r="AT490">
        <f>_xlfn.RANK.AVG(Table2[[#This Row],[6M Return vs Nifty Z-Score]],Table2[6M Return vs Nifty Z-Score])</f>
        <v>361</v>
      </c>
      <c r="AU490">
        <f>_xlfn.RANK.AVG(Table2[[#This Row],[Sharpe Ratio Z-Score]],Table2[Sharpe Ratio Z-Score])</f>
        <v>482</v>
      </c>
      <c r="AV490">
        <f>(Table2[[#This Row],[Rank 1Y]]+Table2[[#This Row],[Rank 6M]]+Table2[[#This Row],[Rank Sharpe]])/3</f>
        <v>464.66666666666669</v>
      </c>
    </row>
    <row r="491" spans="1:48" hidden="1" x14ac:dyDescent="0.3">
      <c r="A491" t="s">
        <v>1314</v>
      </c>
      <c r="B491" t="s">
        <v>1315</v>
      </c>
      <c r="C491" t="s">
        <v>2906</v>
      </c>
      <c r="D491" t="s">
        <v>371</v>
      </c>
      <c r="E491">
        <v>7334.9280873600001</v>
      </c>
      <c r="F491">
        <v>69.05</v>
      </c>
      <c r="G491">
        <v>10.6305684809259</v>
      </c>
      <c r="H491">
        <f>(Table2[[#This Row],[1Y Return vs Nifty]]-AVERAGE(Table2[1Y Return vs Nifty]))/_xlfn.STDEV.P(Table2[1Y Return vs Nifty])</f>
        <v>-0.42095624541119631</v>
      </c>
      <c r="I491">
        <v>-22.320551232708901</v>
      </c>
      <c r="J491">
        <f>(Table2[[#This Row],[1M Return vs Nifty]]-AVERAGE(Table2[1M Return vs Nifty]))/_xlfn.STDEV.P(Table2[1M Return vs Nifty])</f>
        <v>-2.2296816154359473</v>
      </c>
      <c r="K491">
        <v>-25.214849036283201</v>
      </c>
      <c r="L491">
        <f>(Table2[[#This Row],[6M Return vs Nifty]]-AVERAGE(Table2[6M Return vs Nifty]))/_xlfn.STDEV.P(Table2[6M Return vs Nifty])</f>
        <v>-1.2288078431436196</v>
      </c>
      <c r="M491">
        <v>-1.2894272689072199</v>
      </c>
      <c r="N491">
        <f>(Table2[[#This Row],[1W Return vs Nifty]]-AVERAGE(Table2[1W Return vs Nifty]))/_xlfn.STDEV.P(Table2[1W Return vs Nifty])</f>
        <v>-0.5342870749312667</v>
      </c>
      <c r="O491">
        <v>71.52</v>
      </c>
      <c r="P491">
        <v>73.331778561868006</v>
      </c>
      <c r="Q491">
        <v>68.076842873097902</v>
      </c>
      <c r="R491">
        <v>53.580224671383</v>
      </c>
      <c r="S491">
        <v>-3.4535794183445212E-2</v>
      </c>
      <c r="T491">
        <v>-5.8389127412961761E-2</v>
      </c>
      <c r="U491">
        <v>1.429498028744014E-2</v>
      </c>
      <c r="V491">
        <v>0.49717732774102302</v>
      </c>
      <c r="W491">
        <v>68.81</v>
      </c>
      <c r="X491">
        <v>70.37</v>
      </c>
      <c r="Y491">
        <v>68</v>
      </c>
      <c r="Z491">
        <v>70.55</v>
      </c>
      <c r="AA491">
        <v>63.05</v>
      </c>
      <c r="AB491">
        <v>75.099999999999994</v>
      </c>
      <c r="AC491">
        <v>3.4878651358813961E-3</v>
      </c>
      <c r="AD491">
        <v>1.9116582186821329E-2</v>
      </c>
      <c r="AE491">
        <v>1.544117647058818E-2</v>
      </c>
      <c r="AF491">
        <v>2.1723388848660319E-2</v>
      </c>
      <c r="AG491">
        <v>9.5162569389373619E-2</v>
      </c>
      <c r="AH491">
        <v>8.7617668356263501E-2</v>
      </c>
      <c r="AI491">
        <v>27.154236060825401</v>
      </c>
      <c r="AJ491">
        <v>58.009153318077701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-0.04</v>
      </c>
      <c r="AM491" t="s">
        <v>2949</v>
      </c>
      <c r="AN491">
        <v>-0.5</v>
      </c>
      <c r="AO491" t="s">
        <v>2949</v>
      </c>
      <c r="AP491">
        <v>8.2548856297512005E-2</v>
      </c>
      <c r="AQ491">
        <f>(Table2[[#This Row],[Sharpe Ratio]]-AVERAGE(Table2[Sharpe Ratio]))/_xlfn.STDEV.P(Table2[Sharpe Ratio])</f>
        <v>0.30036499075205703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444</v>
      </c>
      <c r="AT491">
        <f>_xlfn.RANK.AVG(Table2[[#This Row],[6M Return vs Nifty Z-Score]],Table2[6M Return vs Nifty Z-Score])</f>
        <v>678</v>
      </c>
      <c r="AU491">
        <f>_xlfn.RANK.AVG(Table2[[#This Row],[Sharpe Ratio Z-Score]],Table2[Sharpe Ratio Z-Score])</f>
        <v>273</v>
      </c>
      <c r="AV491">
        <f>(Table2[[#This Row],[Rank 1Y]]+Table2[[#This Row],[Rank 6M]]+Table2[[#This Row],[Rank Sharpe]])/3</f>
        <v>465</v>
      </c>
    </row>
    <row r="492" spans="1:48" hidden="1" x14ac:dyDescent="0.3">
      <c r="A492" t="s">
        <v>1716</v>
      </c>
      <c r="B492" t="s">
        <v>1717</v>
      </c>
      <c r="C492" t="s">
        <v>2919</v>
      </c>
      <c r="D492" t="s">
        <v>137</v>
      </c>
      <c r="E492">
        <v>3913.0869973650001</v>
      </c>
      <c r="F492">
        <v>440.7</v>
      </c>
      <c r="G492">
        <v>7.4951383420539601</v>
      </c>
      <c r="H492">
        <f>(Table2[[#This Row],[1Y Return vs Nifty]]-AVERAGE(Table2[1Y Return vs Nifty]))/_xlfn.STDEV.P(Table2[1Y Return vs Nifty])</f>
        <v>-0.45843882552124493</v>
      </c>
      <c r="I492">
        <v>-19.844557089079299</v>
      </c>
      <c r="J492">
        <f>(Table2[[#This Row],[1M Return vs Nifty]]-AVERAGE(Table2[1M Return vs Nifty]))/_xlfn.STDEV.P(Table2[1M Return vs Nifty])</f>
        <v>-2.0150443447335196</v>
      </c>
      <c r="K492">
        <v>-20.315241482820198</v>
      </c>
      <c r="L492">
        <f>(Table2[[#This Row],[6M Return vs Nifty]]-AVERAGE(Table2[6M Return vs Nifty]))/_xlfn.STDEV.P(Table2[6M Return vs Nifty])</f>
        <v>-1.0790588084560926</v>
      </c>
      <c r="M492">
        <v>-6.1591400781796803</v>
      </c>
      <c r="N492">
        <f>(Table2[[#This Row],[1W Return vs Nifty]]-AVERAGE(Table2[1W Return vs Nifty]))/_xlfn.STDEV.P(Table2[1W Return vs Nifty])</f>
        <v>-1.4560241177219524</v>
      </c>
      <c r="O492">
        <v>459.55</v>
      </c>
      <c r="P492">
        <v>478.144914854972</v>
      </c>
      <c r="Q492">
        <v>470.09116123807098</v>
      </c>
      <c r="R492">
        <v>49.811710554641103</v>
      </c>
      <c r="S492">
        <v>-4.1018387553041102E-2</v>
      </c>
      <c r="T492">
        <v>-7.8312899900503163E-2</v>
      </c>
      <c r="U492">
        <v>-6.2522258790537522E-2</v>
      </c>
      <c r="V492">
        <v>1.1057331592791899</v>
      </c>
      <c r="W492">
        <v>436.6</v>
      </c>
      <c r="X492">
        <v>446.3</v>
      </c>
      <c r="Y492">
        <v>424</v>
      </c>
      <c r="Z492">
        <v>446.45</v>
      </c>
      <c r="AA492">
        <v>366.75</v>
      </c>
      <c r="AB492">
        <v>513.95000000000005</v>
      </c>
      <c r="AC492">
        <v>9.3907466788822891E-3</v>
      </c>
      <c r="AD492">
        <v>1.2707056954844642E-2</v>
      </c>
      <c r="AE492">
        <v>3.9386792452830166E-2</v>
      </c>
      <c r="AF492">
        <v>1.3047424551849263E-2</v>
      </c>
      <c r="AG492">
        <v>0.20163599182004077</v>
      </c>
      <c r="AH492">
        <v>0.16621284320399377</v>
      </c>
      <c r="AI492">
        <v>32.743362831858398</v>
      </c>
      <c r="AJ492">
        <v>37.353903693314599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-0.23</v>
      </c>
      <c r="AM492" t="s">
        <v>2949</v>
      </c>
      <c r="AN492">
        <v>3.11</v>
      </c>
      <c r="AO492" t="s">
        <v>2950</v>
      </c>
      <c r="AP492">
        <v>7.8812778269628E-2</v>
      </c>
      <c r="AQ492">
        <f>(Table2[[#This Row],[Sharpe Ratio]]-AVERAGE(Table2[Sharpe Ratio]))/_xlfn.STDEV.P(Table2[Sharpe Ratio])</f>
        <v>0.25844647314798519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462</v>
      </c>
      <c r="AT492">
        <f>_xlfn.RANK.AVG(Table2[[#This Row],[6M Return vs Nifty Z-Score]],Table2[6M Return vs Nifty Z-Score])</f>
        <v>655</v>
      </c>
      <c r="AU492">
        <f>_xlfn.RANK.AVG(Table2[[#This Row],[Sharpe Ratio Z-Score]],Table2[Sharpe Ratio Z-Score])</f>
        <v>280</v>
      </c>
      <c r="AV492">
        <f>(Table2[[#This Row],[Rank 1Y]]+Table2[[#This Row],[Rank 6M]]+Table2[[#This Row],[Rank Sharpe]])/3</f>
        <v>465.66666666666669</v>
      </c>
    </row>
    <row r="493" spans="1:48" x14ac:dyDescent="0.3">
      <c r="A493" t="s">
        <v>654</v>
      </c>
      <c r="B493" t="s">
        <v>655</v>
      </c>
      <c r="C493" t="s">
        <v>2920</v>
      </c>
      <c r="D493" t="s">
        <v>445</v>
      </c>
      <c r="E493">
        <v>23733.9187852</v>
      </c>
      <c r="F493">
        <v>6513.25</v>
      </c>
      <c r="G493">
        <v>26.051751457641998</v>
      </c>
      <c r="H493">
        <f>(Table2[[#This Row],[1Y Return vs Nifty]]-AVERAGE(Table2[1Y Return vs Nifty]))/_xlfn.STDEV.P(Table2[1Y Return vs Nifty])</f>
        <v>-0.23660331751453451</v>
      </c>
      <c r="I493">
        <v>7.1838314983546203</v>
      </c>
      <c r="J493">
        <f>(Table2[[#This Row],[1M Return vs Nifty]]-AVERAGE(Table2[1M Return vs Nifty]))/_xlfn.STDEV.P(Table2[1M Return vs Nifty])</f>
        <v>0.32797394261478713</v>
      </c>
      <c r="K493">
        <v>7.8868202328786996</v>
      </c>
      <c r="L493">
        <f>(Table2[[#This Row],[6M Return vs Nifty]]-AVERAGE(Table2[6M Return vs Nifty]))/_xlfn.STDEV.P(Table2[6M Return vs Nifty])</f>
        <v>-0.2171057903742605</v>
      </c>
      <c r="M493">
        <v>0.91950397386581695</v>
      </c>
      <c r="N493">
        <f>(Table2[[#This Row],[1W Return vs Nifty]]-AVERAGE(Table2[1W Return vs Nifty]))/_xlfn.STDEV.P(Table2[1W Return vs Nifty])</f>
        <v>-0.11618156621118229</v>
      </c>
      <c r="O493">
        <v>5840.04</v>
      </c>
      <c r="P493">
        <v>5625.1112317832303</v>
      </c>
      <c r="Q493">
        <v>5390.9222239035198</v>
      </c>
      <c r="R493">
        <v>36.2259452028254</v>
      </c>
      <c r="S493">
        <v>0.11527489537742897</v>
      </c>
      <c r="T493">
        <v>0.15788821440517875</v>
      </c>
      <c r="U493">
        <v>0.20818845634983263</v>
      </c>
      <c r="V493">
        <v>1.9627709726063001</v>
      </c>
      <c r="W493">
        <v>6250</v>
      </c>
      <c r="X493">
        <v>6670</v>
      </c>
      <c r="Y493">
        <v>6068.15</v>
      </c>
      <c r="Z493">
        <v>6670</v>
      </c>
      <c r="AA493">
        <v>4926.6000000000004</v>
      </c>
      <c r="AB493">
        <v>6670</v>
      </c>
      <c r="AC493">
        <v>4.2119999999999935E-2</v>
      </c>
      <c r="AD493">
        <v>2.406632633477912E-2</v>
      </c>
      <c r="AE493">
        <v>7.335019734185888E-2</v>
      </c>
      <c r="AF493">
        <v>2.406632633477912E-2</v>
      </c>
      <c r="AG493">
        <v>0.32205780863069866</v>
      </c>
      <c r="AH493">
        <v>2.406632633477912E-2</v>
      </c>
      <c r="AI493">
        <v>2.4066326334779098</v>
      </c>
      <c r="AJ493">
        <v>53.035091223082397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0.1</v>
      </c>
      <c r="AM493" t="s">
        <v>2950</v>
      </c>
      <c r="AN493">
        <v>27.74</v>
      </c>
      <c r="AO493" t="s">
        <v>2950</v>
      </c>
      <c r="AP493">
        <v>-6.6729027375819996E-2</v>
      </c>
      <c r="AQ493">
        <f>(Table2[[#This Row],[Sharpe Ratio]]-AVERAGE(Table2[Sharpe Ratio]))/_xlfn.STDEV.P(Table2[Sharpe Ratio])</f>
        <v>-1.3745217616007042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-1.6164384930858944</v>
      </c>
      <c r="AS493">
        <f>_xlfn.RANK.AVG(Table2[[#This Row],[1Y Return vs Nifty Z-Score]],Table2[1Y Return vs Nifty Z-Score])</f>
        <v>359</v>
      </c>
      <c r="AT493">
        <f>_xlfn.RANK.AVG(Table2[[#This Row],[6M Return vs Nifty Z-Score]],Table2[6M Return vs Nifty Z-Score])</f>
        <v>376</v>
      </c>
      <c r="AU493">
        <f>_xlfn.RANK.AVG(Table2[[#This Row],[Sharpe Ratio Z-Score]],Table2[Sharpe Ratio Z-Score])</f>
        <v>663</v>
      </c>
      <c r="AV493">
        <f>(Table2[[#This Row],[Rank 1Y]]+Table2[[#This Row],[Rank 6M]]+Table2[[#This Row],[Rank Sharpe]])/3</f>
        <v>466</v>
      </c>
    </row>
    <row r="494" spans="1:48" x14ac:dyDescent="0.3">
      <c r="A494" t="s">
        <v>968</v>
      </c>
      <c r="B494" t="s">
        <v>969</v>
      </c>
      <c r="C494" t="s">
        <v>2906</v>
      </c>
      <c r="D494" t="s">
        <v>516</v>
      </c>
      <c r="E494">
        <v>12814.696732124999</v>
      </c>
      <c r="F494">
        <v>1914.7</v>
      </c>
      <c r="G494">
        <v>13.7864025228305</v>
      </c>
      <c r="H494">
        <f>(Table2[[#This Row],[1Y Return vs Nifty]]-AVERAGE(Table2[1Y Return vs Nifty]))/_xlfn.STDEV.P(Table2[1Y Return vs Nifty])</f>
        <v>-0.38322974631839074</v>
      </c>
      <c r="I494">
        <v>15.7520151389724</v>
      </c>
      <c r="J494">
        <f>(Table2[[#This Row],[1M Return vs Nifty]]-AVERAGE(Table2[1M Return vs Nifty]))/_xlfn.STDEV.P(Table2[1M Return vs Nifty])</f>
        <v>1.0707267299067214</v>
      </c>
      <c r="K494">
        <v>18.117587625636599</v>
      </c>
      <c r="L494">
        <f>(Table2[[#This Row],[6M Return vs Nifty]]-AVERAGE(Table2[6M Return vs Nifty]))/_xlfn.STDEV.P(Table2[6M Return vs Nifty])</f>
        <v>9.5582016651280924E-2</v>
      </c>
      <c r="M494">
        <v>2.6231712360443198</v>
      </c>
      <c r="N494">
        <f>(Table2[[#This Row],[1W Return vs Nifty]]-AVERAGE(Table2[1W Return vs Nifty]))/_xlfn.STDEV.P(Table2[1W Return vs Nifty])</f>
        <v>0.20628780429248122</v>
      </c>
      <c r="O494">
        <v>1763.74</v>
      </c>
      <c r="P494">
        <v>1656.2280242645099</v>
      </c>
      <c r="Q494">
        <v>1578.8099201750099</v>
      </c>
      <c r="R494">
        <v>61.510616065176599</v>
      </c>
      <c r="S494">
        <v>8.5590846723440084E-2</v>
      </c>
      <c r="T494">
        <v>0.15606062205732285</v>
      </c>
      <c r="U494">
        <v>0.21274890379948785</v>
      </c>
      <c r="V494">
        <v>1.2622434209846001</v>
      </c>
      <c r="W494">
        <v>1876.05</v>
      </c>
      <c r="X494">
        <v>1920</v>
      </c>
      <c r="Y494">
        <v>1848</v>
      </c>
      <c r="Z494">
        <v>1978.95</v>
      </c>
      <c r="AA494">
        <v>1460.95</v>
      </c>
      <c r="AB494">
        <v>1978.95</v>
      </c>
      <c r="AC494">
        <v>2.0601796327390121E-2</v>
      </c>
      <c r="AD494">
        <v>2.7680576591633255E-3</v>
      </c>
      <c r="AE494">
        <v>3.6093073593073566E-2</v>
      </c>
      <c r="AF494">
        <v>3.3556170679479802E-2</v>
      </c>
      <c r="AG494">
        <v>0.31058557787740848</v>
      </c>
      <c r="AH494">
        <v>3.3556170679479802E-2</v>
      </c>
      <c r="AI494">
        <v>3.3556170679479802</v>
      </c>
      <c r="AJ494">
        <v>46.495791889823998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0.24</v>
      </c>
      <c r="AM494" t="s">
        <v>2950</v>
      </c>
      <c r="AN494">
        <v>25.54</v>
      </c>
      <c r="AO494" t="s">
        <v>2950</v>
      </c>
      <c r="AP494">
        <v>-8.6034420474917994E-2</v>
      </c>
      <c r="AQ494">
        <f>(Table2[[#This Row],[Sharpe Ratio]]-AVERAGE(Table2[Sharpe Ratio]))/_xlfn.STDEV.P(Table2[Sharpe Ratio])</f>
        <v>-1.5911268363443924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-0.60176003181229953</v>
      </c>
      <c r="AS494">
        <f>_xlfn.RANK.AVG(Table2[[#This Row],[1Y Return vs Nifty Z-Score]],Table2[1Y Return vs Nifty Z-Score])</f>
        <v>431</v>
      </c>
      <c r="AT494">
        <f>_xlfn.RANK.AVG(Table2[[#This Row],[6M Return vs Nifty Z-Score]],Table2[6M Return vs Nifty Z-Score])</f>
        <v>280</v>
      </c>
      <c r="AU494">
        <f>_xlfn.RANK.AVG(Table2[[#This Row],[Sharpe Ratio Z-Score]],Table2[Sharpe Ratio Z-Score])</f>
        <v>688</v>
      </c>
      <c r="AV494">
        <f>(Table2[[#This Row],[Rank 1Y]]+Table2[[#This Row],[Rank 6M]]+Table2[[#This Row],[Rank Sharpe]])/3</f>
        <v>466.33333333333331</v>
      </c>
    </row>
    <row r="495" spans="1:48" x14ac:dyDescent="0.3">
      <c r="A495" t="s">
        <v>705</v>
      </c>
      <c r="B495" t="s">
        <v>706</v>
      </c>
      <c r="C495" t="s">
        <v>2906</v>
      </c>
      <c r="D495" t="s">
        <v>49</v>
      </c>
      <c r="E495">
        <v>20586.122139499999</v>
      </c>
      <c r="F495">
        <v>823.15</v>
      </c>
      <c r="G495">
        <v>0.87033293941840695</v>
      </c>
      <c r="H495">
        <f>(Table2[[#This Row],[1Y Return vs Nifty]]-AVERAGE(Table2[1Y Return vs Nifty]))/_xlfn.STDEV.P(Table2[1Y Return vs Nifty])</f>
        <v>-0.5376352318258385</v>
      </c>
      <c r="I495">
        <v>7.1272909573844201</v>
      </c>
      <c r="J495">
        <f>(Table2[[#This Row],[1M Return vs Nifty]]-AVERAGE(Table2[1M Return vs Nifty]))/_xlfn.STDEV.P(Table2[1M Return vs Nifty])</f>
        <v>0.32307259523918602</v>
      </c>
      <c r="K495">
        <v>7.3457706503144102</v>
      </c>
      <c r="L495">
        <f>(Table2[[#This Row],[6M Return vs Nifty]]-AVERAGE(Table2[6M Return vs Nifty]))/_xlfn.STDEV.P(Table2[6M Return vs Nifty])</f>
        <v>-0.23364214595437763</v>
      </c>
      <c r="M495">
        <v>2.8256512898880399</v>
      </c>
      <c r="N495">
        <f>(Table2[[#This Row],[1W Return vs Nifty]]-AVERAGE(Table2[1W Return vs Nifty]))/_xlfn.STDEV.P(Table2[1W Return vs Nifty])</f>
        <v>0.24461313750281743</v>
      </c>
      <c r="O495">
        <v>781.78</v>
      </c>
      <c r="P495">
        <v>754.76005030643296</v>
      </c>
      <c r="Q495">
        <v>718.063763943092</v>
      </c>
      <c r="R495">
        <v>33.324409089324298</v>
      </c>
      <c r="S495">
        <v>5.2917700631891273E-2</v>
      </c>
      <c r="T495">
        <v>9.0611512447963616E-2</v>
      </c>
      <c r="U495">
        <v>0.14634666353284498</v>
      </c>
      <c r="V495">
        <v>1.0919485288159601</v>
      </c>
      <c r="W495">
        <v>814</v>
      </c>
      <c r="X495">
        <v>837.9</v>
      </c>
      <c r="Y495">
        <v>796.3</v>
      </c>
      <c r="Z495">
        <v>837.9</v>
      </c>
      <c r="AA495">
        <v>714.7</v>
      </c>
      <c r="AB495">
        <v>862.75</v>
      </c>
      <c r="AC495">
        <v>1.1240786240786171E-2</v>
      </c>
      <c r="AD495">
        <v>1.7918969811091534E-2</v>
      </c>
      <c r="AE495">
        <v>3.3718447821172948E-2</v>
      </c>
      <c r="AF495">
        <v>1.7918969811091534E-2</v>
      </c>
      <c r="AG495">
        <v>0.15174198964600527</v>
      </c>
      <c r="AH495">
        <v>4.8107878272489746E-2</v>
      </c>
      <c r="AI495">
        <v>6.4872744943205998</v>
      </c>
      <c r="AJ495">
        <v>37.180234980418298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0.03</v>
      </c>
      <c r="AM495" t="s">
        <v>2950</v>
      </c>
      <c r="AN495">
        <v>11.15</v>
      </c>
      <c r="AO495" t="s">
        <v>2950</v>
      </c>
      <c r="AP495">
        <v>0</v>
      </c>
      <c r="AQ495">
        <f>(Table2[[#This Row],[Sharpe Ratio]]-AVERAGE(Table2[Sharpe Ratio]))/_xlfn.STDEV.P(Table2[Sharpe Ratio])</f>
        <v>-0.62582703737939727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-0.82941868241761008</v>
      </c>
      <c r="AS495">
        <f>_xlfn.RANK.AVG(Table2[[#This Row],[1Y Return vs Nifty Z-Score]],Table2[1Y Return vs Nifty Z-Score])</f>
        <v>498</v>
      </c>
      <c r="AT495">
        <f>_xlfn.RANK.AVG(Table2[[#This Row],[6M Return vs Nifty Z-Score]],Table2[6M Return vs Nifty Z-Score])</f>
        <v>383</v>
      </c>
      <c r="AU495">
        <f>_xlfn.RANK.AVG(Table2[[#This Row],[Sharpe Ratio Z-Score]],Table2[Sharpe Ratio Z-Score])</f>
        <v>520</v>
      </c>
      <c r="AV495">
        <f>(Table2[[#This Row],[Rank 1Y]]+Table2[[#This Row],[Rank 6M]]+Table2[[#This Row],[Rank Sharpe]])/3</f>
        <v>467</v>
      </c>
    </row>
    <row r="496" spans="1:48" x14ac:dyDescent="0.3">
      <c r="A496" t="s">
        <v>685</v>
      </c>
      <c r="B496" t="s">
        <v>686</v>
      </c>
      <c r="C496" t="s">
        <v>2920</v>
      </c>
      <c r="D496" t="s">
        <v>268</v>
      </c>
      <c r="E496">
        <v>21977.386756079999</v>
      </c>
      <c r="F496">
        <v>492.5</v>
      </c>
      <c r="G496">
        <v>-11.5016121966492</v>
      </c>
      <c r="H496">
        <f>(Table2[[#This Row],[1Y Return vs Nifty]]-AVERAGE(Table2[1Y Return vs Nifty]))/_xlfn.STDEV.P(Table2[1Y Return vs Nifty])</f>
        <v>-0.68553596765490121</v>
      </c>
      <c r="I496">
        <v>18.8491201844645</v>
      </c>
      <c r="J496">
        <f>(Table2[[#This Row],[1M Return vs Nifty]]-AVERAGE(Table2[1M Return vs Nifty]))/_xlfn.STDEV.P(Table2[1M Return vs Nifty])</f>
        <v>1.3392064336061285</v>
      </c>
      <c r="K496">
        <v>10.529495613575699</v>
      </c>
      <c r="L496">
        <f>(Table2[[#This Row],[6M Return vs Nifty]]-AVERAGE(Table2[6M Return vs Nifty]))/_xlfn.STDEV.P(Table2[6M Return vs Nifty])</f>
        <v>-0.13633644651688062</v>
      </c>
      <c r="M496">
        <v>0.77388754879076105</v>
      </c>
      <c r="N496">
        <f>(Table2[[#This Row],[1W Return vs Nifty]]-AVERAGE(Table2[1W Return vs Nifty]))/_xlfn.STDEV.P(Table2[1W Return vs Nifty])</f>
        <v>-0.14374377743129038</v>
      </c>
      <c r="O496">
        <v>472</v>
      </c>
      <c r="P496">
        <v>440.523764086374</v>
      </c>
      <c r="Q496">
        <v>412.75305262022999</v>
      </c>
      <c r="R496">
        <v>81.988595871109396</v>
      </c>
      <c r="S496">
        <v>4.3432203389830448E-2</v>
      </c>
      <c r="T496">
        <v>0.11798735993601239</v>
      </c>
      <c r="U496">
        <v>0.19320740785203694</v>
      </c>
      <c r="V496">
        <v>1.1549655590871599</v>
      </c>
      <c r="W496">
        <v>486.35</v>
      </c>
      <c r="X496">
        <v>502.95</v>
      </c>
      <c r="Y496">
        <v>469.35</v>
      </c>
      <c r="Z496">
        <v>510.75</v>
      </c>
      <c r="AA496">
        <v>426.8</v>
      </c>
      <c r="AB496">
        <v>510.75</v>
      </c>
      <c r="AC496">
        <v>1.2645214351804102E-2</v>
      </c>
      <c r="AD496">
        <v>2.1218274111675095E-2</v>
      </c>
      <c r="AE496">
        <v>4.9323532545008986E-2</v>
      </c>
      <c r="AF496">
        <v>3.7055837563451766E-2</v>
      </c>
      <c r="AG496">
        <v>0.15393626991565124</v>
      </c>
      <c r="AH496">
        <v>3.7055837563451766E-2</v>
      </c>
      <c r="AI496">
        <v>3.7055837563451699</v>
      </c>
      <c r="AJ496">
        <v>46.533769711395401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0.27</v>
      </c>
      <c r="AM496" t="s">
        <v>2950</v>
      </c>
      <c r="AN496">
        <v>7.97</v>
      </c>
      <c r="AO496" t="s">
        <v>2950</v>
      </c>
      <c r="AP496">
        <v>1.0183485550442E-2</v>
      </c>
      <c r="AQ496">
        <f>(Table2[[#This Row],[Sharpe Ratio]]-AVERAGE(Table2[Sharpe Ratio]))/_xlfn.STDEV.P(Table2[Sharpe Ratio])</f>
        <v>-0.51156908689467928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-0.13797884489162304</v>
      </c>
      <c r="AS496">
        <f>_xlfn.RANK.AVG(Table2[[#This Row],[1Y Return vs Nifty Z-Score]],Table2[1Y Return vs Nifty Z-Score])</f>
        <v>577</v>
      </c>
      <c r="AT496">
        <f>_xlfn.RANK.AVG(Table2[[#This Row],[6M Return vs Nifty Z-Score]],Table2[6M Return vs Nifty Z-Score])</f>
        <v>352</v>
      </c>
      <c r="AU496">
        <f>_xlfn.RANK.AVG(Table2[[#This Row],[Sharpe Ratio Z-Score]],Table2[Sharpe Ratio Z-Score])</f>
        <v>475</v>
      </c>
      <c r="AV496">
        <f>(Table2[[#This Row],[Rank 1Y]]+Table2[[#This Row],[Rank 6M]]+Table2[[#This Row],[Rank Sharpe]])/3</f>
        <v>468</v>
      </c>
    </row>
    <row r="497" spans="1:48" hidden="1" x14ac:dyDescent="0.3">
      <c r="A497" t="s">
        <v>1205</v>
      </c>
      <c r="B497" t="s">
        <v>1206</v>
      </c>
      <c r="C497" t="s">
        <v>2922</v>
      </c>
      <c r="D497" t="s">
        <v>1157</v>
      </c>
      <c r="E497">
        <v>8605.9168261800005</v>
      </c>
      <c r="F497">
        <v>83.45</v>
      </c>
      <c r="G497">
        <v>2.2911711108683099</v>
      </c>
      <c r="H497">
        <f>(Table2[[#This Row],[1Y Return vs Nifty]]-AVERAGE(Table2[1Y Return vs Nifty]))/_xlfn.STDEV.P(Table2[1Y Return vs Nifty])</f>
        <v>-0.5206497854194494</v>
      </c>
      <c r="I497">
        <v>-2.3873788004215002</v>
      </c>
      <c r="J497">
        <f>(Table2[[#This Row],[1M Return vs Nifty]]-AVERAGE(Table2[1M Return vs Nifty]))/_xlfn.STDEV.P(Table2[1M Return vs Nifty])</f>
        <v>-0.50172852705131088</v>
      </c>
      <c r="K497">
        <v>-13.4192894771327</v>
      </c>
      <c r="L497">
        <f>(Table2[[#This Row],[6M Return vs Nifty]]-AVERAGE(Table2[6M Return vs Nifty]))/_xlfn.STDEV.P(Table2[6M Return vs Nifty])</f>
        <v>-0.8682945493118388</v>
      </c>
      <c r="M497">
        <v>-3.2223492624190497E-2</v>
      </c>
      <c r="N497">
        <f>(Table2[[#This Row],[1W Return vs Nifty]]-AVERAGE(Table2[1W Return vs Nifty]))/_xlfn.STDEV.P(Table2[1W Return vs Nifty])</f>
        <v>-0.2963241115446168</v>
      </c>
      <c r="O497">
        <v>82.17</v>
      </c>
      <c r="P497">
        <v>84.209894533965993</v>
      </c>
      <c r="Q497">
        <v>85.500118545573898</v>
      </c>
      <c r="R497">
        <v>52.534006436381503</v>
      </c>
      <c r="S497">
        <v>1.5577461360593903E-2</v>
      </c>
      <c r="T497">
        <v>-9.0238152912005543E-3</v>
      </c>
      <c r="U497">
        <v>-2.3977961439680673E-2</v>
      </c>
      <c r="V497">
        <v>1.8438856576446301</v>
      </c>
      <c r="W497">
        <v>82.9</v>
      </c>
      <c r="X497">
        <v>86.98</v>
      </c>
      <c r="Y497">
        <v>82.5</v>
      </c>
      <c r="Z497">
        <v>86.98</v>
      </c>
      <c r="AA497">
        <v>72.05</v>
      </c>
      <c r="AB497">
        <v>86.98</v>
      </c>
      <c r="AC497">
        <v>6.634499396863669E-3</v>
      </c>
      <c r="AD497">
        <v>4.230077890952666E-2</v>
      </c>
      <c r="AE497">
        <v>1.1515151515151478E-2</v>
      </c>
      <c r="AF497">
        <v>4.230077890952666E-2</v>
      </c>
      <c r="AG497">
        <v>0.15822345593337972</v>
      </c>
      <c r="AH497">
        <v>4.230077890952666E-2</v>
      </c>
      <c r="AI497">
        <v>62.612342720191698</v>
      </c>
      <c r="AJ497">
        <v>46.019247594050697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-0.15</v>
      </c>
      <c r="AM497" t="s">
        <v>2949</v>
      </c>
      <c r="AN497">
        <v>10.38</v>
      </c>
      <c r="AO497" t="s">
        <v>2950</v>
      </c>
      <c r="AP497">
        <v>6.3307144087266995E-2</v>
      </c>
      <c r="AQ497">
        <f>(Table2[[#This Row],[Sharpe Ratio]]-AVERAGE(Table2[Sharpe Ratio]))/_xlfn.STDEV.P(Table2[Sharpe Ratio])</f>
        <v>8.4474410845067682E-2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491</v>
      </c>
      <c r="AT497">
        <f>_xlfn.RANK.AVG(Table2[[#This Row],[6M Return vs Nifty Z-Score]],Table2[6M Return vs Nifty Z-Score])</f>
        <v>594</v>
      </c>
      <c r="AU497">
        <f>_xlfn.RANK.AVG(Table2[[#This Row],[Sharpe Ratio Z-Score]],Table2[Sharpe Ratio Z-Score])</f>
        <v>320</v>
      </c>
      <c r="AV497">
        <f>(Table2[[#This Row],[Rank 1Y]]+Table2[[#This Row],[Rank 6M]]+Table2[[#This Row],[Rank Sharpe]])/3</f>
        <v>468.33333333333331</v>
      </c>
    </row>
    <row r="498" spans="1:48" hidden="1" x14ac:dyDescent="0.3">
      <c r="A498" t="s">
        <v>1131</v>
      </c>
      <c r="B498" t="s">
        <v>1132</v>
      </c>
      <c r="C498" t="s">
        <v>2910</v>
      </c>
      <c r="D498" t="s">
        <v>376</v>
      </c>
      <c r="E498">
        <v>9598.6045811399999</v>
      </c>
      <c r="F498">
        <v>2518.85</v>
      </c>
      <c r="G498">
        <v>-2.26263737233183</v>
      </c>
      <c r="H498">
        <f>(Table2[[#This Row],[1Y Return vs Nifty]]-AVERAGE(Table2[1Y Return vs Nifty]))/_xlfn.STDEV.P(Table2[1Y Return vs Nifty])</f>
        <v>-0.57508840586939458</v>
      </c>
      <c r="I498">
        <v>-0.78229766711280901</v>
      </c>
      <c r="J498">
        <f>(Table2[[#This Row],[1M Return vs Nifty]]-AVERAGE(Table2[1M Return vs Nifty]))/_xlfn.STDEV.P(Table2[1M Return vs Nifty])</f>
        <v>-0.36258836204093897</v>
      </c>
      <c r="K498">
        <v>-6.2604500946092001</v>
      </c>
      <c r="L498">
        <f>(Table2[[#This Row],[6M Return vs Nifty]]-AVERAGE(Table2[6M Return vs Nifty]))/_xlfn.STDEV.P(Table2[6M Return vs Nifty])</f>
        <v>-0.64949553830569273</v>
      </c>
      <c r="M498">
        <v>-2.7395205798124498</v>
      </c>
      <c r="N498">
        <f>(Table2[[#This Row],[1W Return vs Nifty]]-AVERAGE(Table2[1W Return vs Nifty]))/_xlfn.STDEV.P(Table2[1W Return vs Nifty])</f>
        <v>-0.80876008237829733</v>
      </c>
      <c r="O498">
        <v>2468.63</v>
      </c>
      <c r="P498">
        <v>2476.2246691350902</v>
      </c>
      <c r="Q498">
        <v>2399.38862408262</v>
      </c>
      <c r="R498">
        <v>48.079737973814403</v>
      </c>
      <c r="S498">
        <v>2.0343267318310154E-2</v>
      </c>
      <c r="T498">
        <v>1.7213838225672129E-2</v>
      </c>
      <c r="U498">
        <v>4.9788256357618854E-2</v>
      </c>
      <c r="V498">
        <v>0.68925501434204905</v>
      </c>
      <c r="W498">
        <v>2467.1999999999998</v>
      </c>
      <c r="X498">
        <v>2540</v>
      </c>
      <c r="Y498">
        <v>2465.4</v>
      </c>
      <c r="Z498">
        <v>2570</v>
      </c>
      <c r="AA498">
        <v>2275</v>
      </c>
      <c r="AB498">
        <v>2605</v>
      </c>
      <c r="AC498">
        <v>2.0934662775616175E-2</v>
      </c>
      <c r="AD498">
        <v>8.3966889652025145E-3</v>
      </c>
      <c r="AE498">
        <v>2.1680051918552712E-2</v>
      </c>
      <c r="AF498">
        <v>2.0306886078964581E-2</v>
      </c>
      <c r="AG498">
        <v>0.10718681318681322</v>
      </c>
      <c r="AH498">
        <v>3.4202116045020547E-2</v>
      </c>
      <c r="AI498">
        <v>19.040435119201199</v>
      </c>
      <c r="AJ498">
        <v>26.422907046777699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-0.19</v>
      </c>
      <c r="AM498" t="s">
        <v>2949</v>
      </c>
      <c r="AN498">
        <v>7.09</v>
      </c>
      <c r="AO498" t="s">
        <v>2950</v>
      </c>
      <c r="AP498">
        <v>4.9566692386707002E-2</v>
      </c>
      <c r="AQ498">
        <f>(Table2[[#This Row],[Sharpe Ratio]]-AVERAGE(Table2[Sharpe Ratio]))/_xlfn.STDEV.P(Table2[Sharpe Ratio])</f>
        <v>-6.9692435296536778E-2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526</v>
      </c>
      <c r="AT498">
        <f>_xlfn.RANK.AVG(Table2[[#This Row],[6M Return vs Nifty Z-Score]],Table2[6M Return vs Nifty Z-Score])</f>
        <v>516</v>
      </c>
      <c r="AU498">
        <f>_xlfn.RANK.AVG(Table2[[#This Row],[Sharpe Ratio Z-Score]],Table2[Sharpe Ratio Z-Score])</f>
        <v>365</v>
      </c>
      <c r="AV498">
        <f>(Table2[[#This Row],[Rank 1Y]]+Table2[[#This Row],[Rank 6M]]+Table2[[#This Row],[Rank Sharpe]])/3</f>
        <v>469</v>
      </c>
    </row>
    <row r="499" spans="1:48" hidden="1" x14ac:dyDescent="0.3">
      <c r="A499" t="s">
        <v>93</v>
      </c>
      <c r="B499" t="s">
        <v>94</v>
      </c>
      <c r="C499" t="s">
        <v>2917</v>
      </c>
      <c r="D499" t="s">
        <v>95</v>
      </c>
      <c r="E499">
        <v>302948.14923839999</v>
      </c>
      <c r="F499">
        <v>3399.75</v>
      </c>
      <c r="G499">
        <v>-10.201664498275401</v>
      </c>
      <c r="H499">
        <f>(Table2[[#This Row],[1Y Return vs Nifty]]-AVERAGE(Table2[1Y Return vs Nifty]))/_xlfn.STDEV.P(Table2[1Y Return vs Nifty])</f>
        <v>-0.66999570951325449</v>
      </c>
      <c r="I499">
        <v>-1.9872347667198</v>
      </c>
      <c r="J499">
        <f>(Table2[[#This Row],[1M Return vs Nifty]]-AVERAGE(Table2[1M Return vs Nifty]))/_xlfn.STDEV.P(Table2[1M Return vs Nifty])</f>
        <v>-0.46704111734859982</v>
      </c>
      <c r="K499">
        <v>-15.602052011195299</v>
      </c>
      <c r="L499">
        <f>(Table2[[#This Row],[6M Return vs Nifty]]-AVERAGE(Table2[6M Return vs Nifty]))/_xlfn.STDEV.P(Table2[6M Return vs Nifty])</f>
        <v>-0.93500735821771697</v>
      </c>
      <c r="M499">
        <v>-2.2623663244264498</v>
      </c>
      <c r="N499">
        <f>(Table2[[#This Row],[1W Return vs Nifty]]-AVERAGE(Table2[1W Return vs Nifty]))/_xlfn.STDEV.P(Table2[1W Return vs Nifty])</f>
        <v>-0.71844454026315752</v>
      </c>
      <c r="O499">
        <v>3416.88</v>
      </c>
      <c r="P499">
        <v>3448.5345205932999</v>
      </c>
      <c r="Q499">
        <v>3405.1908296122201</v>
      </c>
      <c r="R499">
        <v>55.817391458887002</v>
      </c>
      <c r="S499">
        <v>-5.013345508182887E-3</v>
      </c>
      <c r="T499">
        <v>-1.4146449833103869E-2</v>
      </c>
      <c r="U499">
        <v>-1.5978046119781153E-3</v>
      </c>
      <c r="V499">
        <v>1.3708676233811601</v>
      </c>
      <c r="W499">
        <v>3383.4</v>
      </c>
      <c r="X499">
        <v>3473.65</v>
      </c>
      <c r="Y499">
        <v>3383.4</v>
      </c>
      <c r="Z499">
        <v>3625</v>
      </c>
      <c r="AA499">
        <v>3055.65</v>
      </c>
      <c r="AB499">
        <v>3625</v>
      </c>
      <c r="AC499">
        <v>4.8324170952296353E-3</v>
      </c>
      <c r="AD499">
        <v>2.1736892418560139E-2</v>
      </c>
      <c r="AE499">
        <v>4.8324170952296353E-3</v>
      </c>
      <c r="AF499">
        <v>6.6254871681741268E-2</v>
      </c>
      <c r="AG499">
        <v>0.11261106474890781</v>
      </c>
      <c r="AH499">
        <v>6.6254871681741268E-2</v>
      </c>
      <c r="AI499">
        <v>14.3304654754025</v>
      </c>
      <c r="AJ499">
        <v>17.946538534926798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-0.16</v>
      </c>
      <c r="AM499" t="s">
        <v>2949</v>
      </c>
      <c r="AN499">
        <v>4.96</v>
      </c>
      <c r="AO499" t="s">
        <v>2950</v>
      </c>
      <c r="AP499">
        <v>0.105916149793507</v>
      </c>
      <c r="AQ499">
        <f>(Table2[[#This Row],[Sharpe Ratio]]-AVERAGE(Table2[Sharpe Ratio]))/_xlfn.STDEV.P(Table2[Sharpe Ratio])</f>
        <v>0.56254428584727978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572</v>
      </c>
      <c r="AT499">
        <f>_xlfn.RANK.AVG(Table2[[#This Row],[6M Return vs Nifty Z-Score]],Table2[6M Return vs Nifty Z-Score])</f>
        <v>623</v>
      </c>
      <c r="AU499">
        <f>_xlfn.RANK.AVG(Table2[[#This Row],[Sharpe Ratio Z-Score]],Table2[Sharpe Ratio Z-Score])</f>
        <v>215</v>
      </c>
      <c r="AV499">
        <f>(Table2[[#This Row],[Rank 1Y]]+Table2[[#This Row],[Rank 6M]]+Table2[[#This Row],[Rank Sharpe]])/3</f>
        <v>470</v>
      </c>
    </row>
    <row r="500" spans="1:48" hidden="1" x14ac:dyDescent="0.3">
      <c r="A500" t="s">
        <v>545</v>
      </c>
      <c r="B500" t="s">
        <v>546</v>
      </c>
      <c r="C500" t="s">
        <v>2913</v>
      </c>
      <c r="D500" t="s">
        <v>65</v>
      </c>
      <c r="E500">
        <v>32924.464890950003</v>
      </c>
      <c r="F500">
        <v>1136.4000000000001</v>
      </c>
      <c r="G500">
        <v>29.5114055913327</v>
      </c>
      <c r="H500">
        <f>(Table2[[#This Row],[1Y Return vs Nifty]]-AVERAGE(Table2[1Y Return vs Nifty]))/_xlfn.STDEV.P(Table2[1Y Return vs Nifty])</f>
        <v>-0.19524479333265704</v>
      </c>
      <c r="I500">
        <v>-18.182175348151102</v>
      </c>
      <c r="J500">
        <f>(Table2[[#This Row],[1M Return vs Nifty]]-AVERAGE(Table2[1M Return vs Nifty]))/_xlfn.STDEV.P(Table2[1M Return vs Nifty])</f>
        <v>-1.8709369442146613</v>
      </c>
      <c r="K500">
        <v>-3.7977460416748001</v>
      </c>
      <c r="L500">
        <f>(Table2[[#This Row],[6M Return vs Nifty]]-AVERAGE(Table2[6M Return vs Nifty]))/_xlfn.STDEV.P(Table2[6M Return vs Nifty])</f>
        <v>-0.57422674368818694</v>
      </c>
      <c r="M500">
        <v>-6.4067515303326701</v>
      </c>
      <c r="N500">
        <f>(Table2[[#This Row],[1W Return vs Nifty]]-AVERAGE(Table2[1W Return vs Nifty]))/_xlfn.STDEV.P(Table2[1W Return vs Nifty])</f>
        <v>-1.5028919016360314</v>
      </c>
      <c r="O500">
        <v>1189.3800000000001</v>
      </c>
      <c r="P500">
        <v>1225.5967551662</v>
      </c>
      <c r="Q500">
        <v>1135.4752796794801</v>
      </c>
      <c r="R500">
        <v>45.0242798945498</v>
      </c>
      <c r="S500">
        <v>-4.4544216314382323E-2</v>
      </c>
      <c r="T500">
        <v>-7.2778223987794544E-2</v>
      </c>
      <c r="U500">
        <v>8.1439053501997094E-4</v>
      </c>
      <c r="V500">
        <v>0.93959130442099204</v>
      </c>
      <c r="W500">
        <v>1124.05</v>
      </c>
      <c r="X500">
        <v>1143.8</v>
      </c>
      <c r="Y500">
        <v>1124.05</v>
      </c>
      <c r="Z500">
        <v>1187.9000000000001</v>
      </c>
      <c r="AA500">
        <v>1073.5999999999999</v>
      </c>
      <c r="AB500">
        <v>1213.7</v>
      </c>
      <c r="AC500">
        <v>1.098705573595482E-2</v>
      </c>
      <c r="AD500">
        <v>6.5117916226680173E-3</v>
      </c>
      <c r="AE500">
        <v>1.098705573595482E-2</v>
      </c>
      <c r="AF500">
        <v>4.531854980640615E-2</v>
      </c>
      <c r="AG500">
        <v>5.8494783904620151E-2</v>
      </c>
      <c r="AH500">
        <v>6.8021823301654294E-2</v>
      </c>
      <c r="AI500">
        <v>20.960929250263899</v>
      </c>
      <c r="AJ500">
        <v>64.4097222222222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</v>
      </c>
      <c r="AM500" t="s">
        <v>2949</v>
      </c>
      <c r="AN500">
        <v>-0.3</v>
      </c>
      <c r="AO500" t="s">
        <v>2949</v>
      </c>
      <c r="AP500">
        <v>-1.2098095357586E-2</v>
      </c>
      <c r="AQ500">
        <f>(Table2[[#This Row],[Sharpe Ratio]]-AVERAGE(Table2[Sharpe Ratio]))/_xlfn.STDEV.P(Table2[Sharpe Ratio])</f>
        <v>-0.76156676750220009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346</v>
      </c>
      <c r="AT500">
        <f>_xlfn.RANK.AVG(Table2[[#This Row],[6M Return vs Nifty Z-Score]],Table2[6M Return vs Nifty Z-Score])</f>
        <v>488</v>
      </c>
      <c r="AU500">
        <f>_xlfn.RANK.AVG(Table2[[#This Row],[Sharpe Ratio Z-Score]],Table2[Sharpe Ratio Z-Score])</f>
        <v>576</v>
      </c>
      <c r="AV500">
        <f>(Table2[[#This Row],[Rank 1Y]]+Table2[[#This Row],[Rank 6M]]+Table2[[#This Row],[Rank Sharpe]])/3</f>
        <v>470</v>
      </c>
    </row>
    <row r="501" spans="1:48" x14ac:dyDescent="0.3">
      <c r="A501" t="s">
        <v>890</v>
      </c>
      <c r="B501" t="s">
        <v>891</v>
      </c>
      <c r="C501" t="s">
        <v>2913</v>
      </c>
      <c r="D501" t="s">
        <v>283</v>
      </c>
      <c r="E501">
        <v>15009.611590785</v>
      </c>
      <c r="F501">
        <v>2054.15</v>
      </c>
      <c r="G501">
        <v>-5.8233129641921</v>
      </c>
      <c r="H501">
        <f>(Table2[[#This Row],[1Y Return vs Nifty]]-AVERAGE(Table2[1Y Return vs Nifty]))/_xlfn.STDEV.P(Table2[1Y Return vs Nifty])</f>
        <v>-0.61765459366709641</v>
      </c>
      <c r="I501">
        <v>4.3626221543053303</v>
      </c>
      <c r="J501">
        <f>(Table2[[#This Row],[1M Return vs Nifty]]-AVERAGE(Table2[1M Return vs Nifty]))/_xlfn.STDEV.P(Table2[1M Return vs Nifty])</f>
        <v>8.3410894982024947E-2</v>
      </c>
      <c r="K501">
        <v>-6.5569077030373801</v>
      </c>
      <c r="L501">
        <f>(Table2[[#This Row],[6M Return vs Nifty]]-AVERAGE(Table2[6M Return vs Nifty]))/_xlfn.STDEV.P(Table2[6M Return vs Nifty])</f>
        <v>-0.65855631311336393</v>
      </c>
      <c r="M501">
        <v>2.1546959303210098</v>
      </c>
      <c r="N501">
        <f>(Table2[[#This Row],[1W Return vs Nifty]]-AVERAGE(Table2[1W Return vs Nifty]))/_xlfn.STDEV.P(Table2[1W Return vs Nifty])</f>
        <v>0.1176150098526015</v>
      </c>
      <c r="O501">
        <v>1968.72</v>
      </c>
      <c r="P501">
        <v>1968.16944883221</v>
      </c>
      <c r="Q501">
        <v>1948.56762915271</v>
      </c>
      <c r="R501">
        <v>30.352787354022901</v>
      </c>
      <c r="S501">
        <v>4.3393677110000528E-2</v>
      </c>
      <c r="T501">
        <v>4.3685543040415276E-2</v>
      </c>
      <c r="U501">
        <v>5.4184606819728476E-2</v>
      </c>
      <c r="V501">
        <v>1.0851500021314</v>
      </c>
      <c r="W501">
        <v>2045.6</v>
      </c>
      <c r="X501">
        <v>2089.9499999999998</v>
      </c>
      <c r="Y501">
        <v>2006.7</v>
      </c>
      <c r="Z501">
        <v>2120</v>
      </c>
      <c r="AA501">
        <v>1750</v>
      </c>
      <c r="AB501">
        <v>2120</v>
      </c>
      <c r="AC501">
        <v>4.1797027766914407E-3</v>
      </c>
      <c r="AD501">
        <v>1.7428133291142123E-2</v>
      </c>
      <c r="AE501">
        <v>2.3645786614840292E-2</v>
      </c>
      <c r="AF501">
        <v>3.2057055229657072E-2</v>
      </c>
      <c r="AG501">
        <v>0.17379999999999995</v>
      </c>
      <c r="AH501">
        <v>3.2057055229657072E-2</v>
      </c>
      <c r="AI501">
        <v>14.714115327507701</v>
      </c>
      <c r="AJ501">
        <v>19.740600408044301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-0.01</v>
      </c>
      <c r="AM501" t="s">
        <v>2949</v>
      </c>
      <c r="AN501">
        <v>11.21</v>
      </c>
      <c r="AO501" t="s">
        <v>2950</v>
      </c>
      <c r="AP501">
        <v>5.6252447345014001E-2</v>
      </c>
      <c r="AQ501">
        <f>(Table2[[#This Row],[Sharpe Ratio]]-AVERAGE(Table2[Sharpe Ratio]))/_xlfn.STDEV.P(Table2[Sharpe Ratio])</f>
        <v>5.3212380862514407E-3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-1.0698637638595827</v>
      </c>
      <c r="AS501">
        <f>_xlfn.RANK.AVG(Table2[[#This Row],[1Y Return vs Nifty Z-Score]],Table2[1Y Return vs Nifty Z-Score])</f>
        <v>542</v>
      </c>
      <c r="AT501">
        <f>_xlfn.RANK.AVG(Table2[[#This Row],[6M Return vs Nifty Z-Score]],Table2[6M Return vs Nifty Z-Score])</f>
        <v>520</v>
      </c>
      <c r="AU501">
        <f>_xlfn.RANK.AVG(Table2[[#This Row],[Sharpe Ratio Z-Score]],Table2[Sharpe Ratio Z-Score])</f>
        <v>349</v>
      </c>
      <c r="AV501">
        <f>(Table2[[#This Row],[Rank 1Y]]+Table2[[#This Row],[Rank 6M]]+Table2[[#This Row],[Rank Sharpe]])/3</f>
        <v>470.33333333333331</v>
      </c>
    </row>
    <row r="502" spans="1:48" hidden="1" x14ac:dyDescent="0.3">
      <c r="A502" t="s">
        <v>286</v>
      </c>
      <c r="B502" t="s">
        <v>287</v>
      </c>
      <c r="C502" t="s">
        <v>2913</v>
      </c>
      <c r="D502" t="s">
        <v>65</v>
      </c>
      <c r="E502">
        <v>82643.016266639999</v>
      </c>
      <c r="F502">
        <v>2166.35</v>
      </c>
      <c r="G502">
        <v>3.0963889860070499</v>
      </c>
      <c r="H502">
        <f>(Table2[[#This Row],[1Y Return vs Nifty]]-AVERAGE(Table2[1Y Return vs Nifty]))/_xlfn.STDEV.P(Table2[1Y Return vs Nifty])</f>
        <v>-0.51102378765386391</v>
      </c>
      <c r="I502">
        <v>0.751970485079966</v>
      </c>
      <c r="J502">
        <f>(Table2[[#This Row],[1M Return vs Nifty]]-AVERAGE(Table2[1M Return vs Nifty]))/_xlfn.STDEV.P(Table2[1M Return vs Nifty])</f>
        <v>-0.22958678384270795</v>
      </c>
      <c r="K502">
        <v>3.1998004361145398</v>
      </c>
      <c r="L502">
        <f>(Table2[[#This Row],[6M Return vs Nifty]]-AVERAGE(Table2[6M Return vs Nifty]))/_xlfn.STDEV.P(Table2[6M Return vs Nifty])</f>
        <v>-0.36035740440009856</v>
      </c>
      <c r="M502">
        <v>-2.37306226202996</v>
      </c>
      <c r="N502">
        <f>(Table2[[#This Row],[1W Return vs Nifty]]-AVERAGE(Table2[1W Return vs Nifty]))/_xlfn.STDEV.P(Table2[1W Return vs Nifty])</f>
        <v>-0.73939701737460461</v>
      </c>
      <c r="O502">
        <v>2181.92</v>
      </c>
      <c r="P502">
        <v>2190.0635254672902</v>
      </c>
      <c r="Q502">
        <v>2036.0867399614999</v>
      </c>
      <c r="R502">
        <v>29.813756161189399</v>
      </c>
      <c r="S502">
        <v>-7.1359169905405029E-3</v>
      </c>
      <c r="T502">
        <v>-1.0827779738594834E-2</v>
      </c>
      <c r="U502">
        <v>6.3977264564359038E-2</v>
      </c>
      <c r="V502">
        <v>0.569826533140118</v>
      </c>
      <c r="W502">
        <v>2158.1</v>
      </c>
      <c r="X502">
        <v>2232.8000000000002</v>
      </c>
      <c r="Y502">
        <v>2158.1</v>
      </c>
      <c r="Z502">
        <v>2282.75</v>
      </c>
      <c r="AA502">
        <v>1931.35</v>
      </c>
      <c r="AB502">
        <v>2282.75</v>
      </c>
      <c r="AC502">
        <v>3.8228070988368668E-3</v>
      </c>
      <c r="AD502">
        <v>3.0673713850486006E-2</v>
      </c>
      <c r="AE502">
        <v>3.8228070988368668E-3</v>
      </c>
      <c r="AF502">
        <v>5.3730929905140057E-2</v>
      </c>
      <c r="AG502">
        <v>0.12167654749268642</v>
      </c>
      <c r="AH502">
        <v>5.3730929905140057E-2</v>
      </c>
      <c r="AI502">
        <v>14.939875828005601</v>
      </c>
      <c r="AJ502">
        <v>31.689006413178902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-0.08</v>
      </c>
      <c r="AM502" t="s">
        <v>2949</v>
      </c>
      <c r="AN502">
        <v>3.35</v>
      </c>
      <c r="AO502" t="s">
        <v>2950</v>
      </c>
      <c r="AP502">
        <v>0</v>
      </c>
      <c r="AQ502">
        <f>(Table2[[#This Row],[Sharpe Ratio]]-AVERAGE(Table2[Sharpe Ratio]))/_xlfn.STDEV.P(Table2[Sharpe Ratio])</f>
        <v>-0.62582703737939727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482</v>
      </c>
      <c r="AT502">
        <f>_xlfn.RANK.AVG(Table2[[#This Row],[6M Return vs Nifty Z-Score]],Table2[6M Return vs Nifty Z-Score])</f>
        <v>416</v>
      </c>
      <c r="AU502">
        <f>_xlfn.RANK.AVG(Table2[[#This Row],[Sharpe Ratio Z-Score]],Table2[Sharpe Ratio Z-Score])</f>
        <v>520</v>
      </c>
      <c r="AV502">
        <f>(Table2[[#This Row],[Rank 1Y]]+Table2[[#This Row],[Rank 6M]]+Table2[[#This Row],[Rank Sharpe]])/3</f>
        <v>472.66666666666669</v>
      </c>
    </row>
    <row r="503" spans="1:48" x14ac:dyDescent="0.3">
      <c r="A503" t="s">
        <v>1160</v>
      </c>
      <c r="B503" t="s">
        <v>1161</v>
      </c>
      <c r="C503" t="s">
        <v>2915</v>
      </c>
      <c r="D503" t="s">
        <v>1162</v>
      </c>
      <c r="E503">
        <v>9112.5358022399996</v>
      </c>
      <c r="F503">
        <v>603.15</v>
      </c>
      <c r="G503">
        <v>13.676453552977399</v>
      </c>
      <c r="H503">
        <f>(Table2[[#This Row],[1Y Return vs Nifty]]-AVERAGE(Table2[1Y Return vs Nifty]))/_xlfn.STDEV.P(Table2[1Y Return vs Nifty])</f>
        <v>-0.38454413410188598</v>
      </c>
      <c r="I503">
        <v>-8.2961772483503893</v>
      </c>
      <c r="J503">
        <f>(Table2[[#This Row],[1M Return vs Nifty]]-AVERAGE(Table2[1M Return vs Nifty]))/_xlfn.STDEV.P(Table2[1M Return vs Nifty])</f>
        <v>-1.0139463670075284</v>
      </c>
      <c r="K503">
        <v>11.342919773549999</v>
      </c>
      <c r="L503">
        <f>(Table2[[#This Row],[6M Return vs Nifty]]-AVERAGE(Table2[6M Return vs Nifty]))/_xlfn.STDEV.P(Table2[6M Return vs Nifty])</f>
        <v>-0.11147537725398217</v>
      </c>
      <c r="M503">
        <v>-3.3154356229900199</v>
      </c>
      <c r="N503">
        <f>(Table2[[#This Row],[1W Return vs Nifty]]-AVERAGE(Table2[1W Return vs Nifty]))/_xlfn.STDEV.P(Table2[1W Return vs Nifty])</f>
        <v>-0.9177690218349287</v>
      </c>
      <c r="O503">
        <v>602.61</v>
      </c>
      <c r="P503">
        <v>594.28519018497798</v>
      </c>
      <c r="Q503">
        <v>532.21043684239396</v>
      </c>
      <c r="R503">
        <v>42.4949445747732</v>
      </c>
      <c r="S503">
        <v>8.9610195648925917E-4</v>
      </c>
      <c r="T503">
        <v>1.4916760439988019E-2</v>
      </c>
      <c r="U503">
        <v>0.13329231868974722</v>
      </c>
      <c r="V503">
        <v>0.385240489331585</v>
      </c>
      <c r="W503">
        <v>598.04999999999995</v>
      </c>
      <c r="X503">
        <v>609.20000000000005</v>
      </c>
      <c r="Y503">
        <v>595.04999999999995</v>
      </c>
      <c r="Z503">
        <v>633.04999999999995</v>
      </c>
      <c r="AA503">
        <v>521.04999999999995</v>
      </c>
      <c r="AB503">
        <v>637</v>
      </c>
      <c r="AC503">
        <v>8.5277150739904162E-3</v>
      </c>
      <c r="AD503">
        <v>1.0030672303738886E-2</v>
      </c>
      <c r="AE503">
        <v>1.3612301487269995E-2</v>
      </c>
      <c r="AF503">
        <v>4.9573074691204422E-2</v>
      </c>
      <c r="AG503">
        <v>0.15756645235582001</v>
      </c>
      <c r="AH503">
        <v>5.6122026030009264E-2</v>
      </c>
      <c r="AI503">
        <v>11.149796899610299</v>
      </c>
      <c r="AJ503">
        <v>51.659542368619498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0.15</v>
      </c>
      <c r="AM503" t="s">
        <v>2950</v>
      </c>
      <c r="AN503">
        <v>12.15</v>
      </c>
      <c r="AO503" t="s">
        <v>2950</v>
      </c>
      <c r="AP503">
        <v>-5.0295938741140002E-2</v>
      </c>
      <c r="AQ503">
        <f>(Table2[[#This Row],[Sharpe Ratio]]-AVERAGE(Table2[Sharpe Ratio]))/_xlfn.STDEV.P(Table2[Sharpe Ratio])</f>
        <v>-1.1901437293216921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-3.6178786295200176</v>
      </c>
      <c r="AS503">
        <f>_xlfn.RANK.AVG(Table2[[#This Row],[1Y Return vs Nifty Z-Score]],Table2[1Y Return vs Nifty Z-Score])</f>
        <v>432</v>
      </c>
      <c r="AT503">
        <f>_xlfn.RANK.AVG(Table2[[#This Row],[6M Return vs Nifty Z-Score]],Table2[6M Return vs Nifty Z-Score])</f>
        <v>346</v>
      </c>
      <c r="AU503">
        <f>_xlfn.RANK.AVG(Table2[[#This Row],[Sharpe Ratio Z-Score]],Table2[Sharpe Ratio Z-Score])</f>
        <v>640</v>
      </c>
      <c r="AV503">
        <f>(Table2[[#This Row],[Rank 1Y]]+Table2[[#This Row],[Rank 6M]]+Table2[[#This Row],[Rank Sharpe]])/3</f>
        <v>472.66666666666669</v>
      </c>
    </row>
    <row r="504" spans="1:48" x14ac:dyDescent="0.3">
      <c r="A504" t="s">
        <v>214</v>
      </c>
      <c r="B504" t="s">
        <v>215</v>
      </c>
      <c r="C504" t="s">
        <v>2913</v>
      </c>
      <c r="D504" t="s">
        <v>216</v>
      </c>
      <c r="E504">
        <v>109436.7674192</v>
      </c>
      <c r="F504">
        <v>4522.1499999999996</v>
      </c>
      <c r="G504">
        <v>4.22372093296425</v>
      </c>
      <c r="H504">
        <f>(Table2[[#This Row],[1Y Return vs Nifty]]-AVERAGE(Table2[1Y Return vs Nifty]))/_xlfn.STDEV.P(Table2[1Y Return vs Nifty])</f>
        <v>-0.49754706894513745</v>
      </c>
      <c r="I504">
        <v>10.8828624434299</v>
      </c>
      <c r="J504">
        <f>(Table2[[#This Row],[1M Return vs Nifty]]-AVERAGE(Table2[1M Return vs Nifty]))/_xlfn.STDEV.P(Table2[1M Return vs Nifty])</f>
        <v>0.64863298308041439</v>
      </c>
      <c r="K504">
        <v>13.917407367173</v>
      </c>
      <c r="L504">
        <f>(Table2[[#This Row],[6M Return vs Nifty]]-AVERAGE(Table2[6M Return vs Nifty]))/_xlfn.STDEV.P(Table2[6M Return vs Nifty])</f>
        <v>-3.2790089146045497E-2</v>
      </c>
      <c r="M504">
        <v>-2.2158645420548702</v>
      </c>
      <c r="N504">
        <f>(Table2[[#This Row],[1W Return vs Nifty]]-AVERAGE(Table2[1W Return vs Nifty]))/_xlfn.STDEV.P(Table2[1W Return vs Nifty])</f>
        <v>-0.70964270388256823</v>
      </c>
      <c r="O504">
        <v>4407.28</v>
      </c>
      <c r="P504">
        <v>4168.7270261201402</v>
      </c>
      <c r="Q504">
        <v>3821.1192044739901</v>
      </c>
      <c r="R504">
        <v>78.075616886255702</v>
      </c>
      <c r="S504">
        <v>2.6063694614365307E-2</v>
      </c>
      <c r="T504">
        <v>8.4779591387347919E-2</v>
      </c>
      <c r="U504">
        <v>0.1834621633120479</v>
      </c>
      <c r="V504">
        <v>0.72187243474814</v>
      </c>
      <c r="W504">
        <v>4489.75</v>
      </c>
      <c r="X504">
        <v>4575.95</v>
      </c>
      <c r="Y504">
        <v>4439.7</v>
      </c>
      <c r="Z504">
        <v>4583.8999999999996</v>
      </c>
      <c r="AA504">
        <v>4180.5</v>
      </c>
      <c r="AB504">
        <v>4627.95</v>
      </c>
      <c r="AC504">
        <v>7.2164374408374421E-3</v>
      </c>
      <c r="AD504">
        <v>1.1896995897968887E-2</v>
      </c>
      <c r="AE504">
        <v>1.8571074622159012E-2</v>
      </c>
      <c r="AF504">
        <v>1.3655009232334203E-2</v>
      </c>
      <c r="AG504">
        <v>8.1724674082047422E-2</v>
      </c>
      <c r="AH504">
        <v>2.3395951040987129E-2</v>
      </c>
      <c r="AI504">
        <v>2.3395951040987102</v>
      </c>
      <c r="AJ504">
        <v>37.230297696719497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0.25</v>
      </c>
      <c r="AM504" t="s">
        <v>2950</v>
      </c>
      <c r="AN504">
        <v>4.58</v>
      </c>
      <c r="AO504" t="s">
        <v>2950</v>
      </c>
      <c r="AP504">
        <v>-4.3433101451914001E-2</v>
      </c>
      <c r="AQ504">
        <f>(Table2[[#This Row],[Sharpe Ratio]]-AVERAGE(Table2[Sharpe Ratio]))/_xlfn.STDEV.P(Table2[Sharpe Ratio])</f>
        <v>-1.1131432053563954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-1.7044900842497324</v>
      </c>
      <c r="AS504">
        <f>_xlfn.RANK.AVG(Table2[[#This Row],[1Y Return vs Nifty Z-Score]],Table2[1Y Return vs Nifty Z-Score])</f>
        <v>479</v>
      </c>
      <c r="AT504">
        <f>_xlfn.RANK.AVG(Table2[[#This Row],[6M Return vs Nifty Z-Score]],Table2[6M Return vs Nifty Z-Score])</f>
        <v>315</v>
      </c>
      <c r="AU504">
        <f>_xlfn.RANK.AVG(Table2[[#This Row],[Sharpe Ratio Z-Score]],Table2[Sharpe Ratio Z-Score])</f>
        <v>625</v>
      </c>
      <c r="AV504">
        <f>(Table2[[#This Row],[Rank 1Y]]+Table2[[#This Row],[Rank 6M]]+Table2[[#This Row],[Rank Sharpe]])/3</f>
        <v>473</v>
      </c>
    </row>
    <row r="505" spans="1:48" x14ac:dyDescent="0.3">
      <c r="A505" t="s">
        <v>578</v>
      </c>
      <c r="B505" t="s">
        <v>579</v>
      </c>
      <c r="C505" t="s">
        <v>2918</v>
      </c>
      <c r="D505" t="s">
        <v>101</v>
      </c>
      <c r="E505">
        <v>30833.509220295</v>
      </c>
      <c r="F505">
        <v>4259.8999999999996</v>
      </c>
      <c r="G505">
        <v>0.25631826764567101</v>
      </c>
      <c r="H505">
        <f>(Table2[[#This Row],[1Y Return vs Nifty]]-AVERAGE(Table2[1Y Return vs Nifty]))/_xlfn.STDEV.P(Table2[1Y Return vs Nifty])</f>
        <v>-0.54497548598686629</v>
      </c>
      <c r="I505">
        <v>7.36211510494695</v>
      </c>
      <c r="J505">
        <f>(Table2[[#This Row],[1M Return vs Nifty]]-AVERAGE(Table2[1M Return vs Nifty]))/_xlfn.STDEV.P(Table2[1M Return vs Nifty])</f>
        <v>0.34342886880207923</v>
      </c>
      <c r="K505">
        <v>0.44726252206081901</v>
      </c>
      <c r="L505">
        <f>(Table2[[#This Row],[6M Return vs Nifty]]-AVERAGE(Table2[6M Return vs Nifty]))/_xlfn.STDEV.P(Table2[6M Return vs Nifty])</f>
        <v>-0.44448452908767311</v>
      </c>
      <c r="M505">
        <v>1.74444931146158</v>
      </c>
      <c r="N505">
        <f>(Table2[[#This Row],[1W Return vs Nifty]]-AVERAGE(Table2[1W Return vs Nifty]))/_xlfn.STDEV.P(Table2[1W Return vs Nifty])</f>
        <v>3.9963714983148442E-2</v>
      </c>
      <c r="O505">
        <v>4162.55</v>
      </c>
      <c r="P505">
        <v>4102.4206043423201</v>
      </c>
      <c r="Q505">
        <v>3867.9623927245698</v>
      </c>
      <c r="R505">
        <v>59.662739889272899</v>
      </c>
      <c r="S505">
        <v>2.3387106461183471E-2</v>
      </c>
      <c r="T505">
        <v>3.838694537829479E-2</v>
      </c>
      <c r="U505">
        <v>0.10132921871542577</v>
      </c>
      <c r="V505">
        <v>1.1882577077592</v>
      </c>
      <c r="W505">
        <v>4212.45</v>
      </c>
      <c r="X505">
        <v>4337.95</v>
      </c>
      <c r="Y505">
        <v>4212.45</v>
      </c>
      <c r="Z505">
        <v>4445.8999999999996</v>
      </c>
      <c r="AA505">
        <v>3642</v>
      </c>
      <c r="AB505">
        <v>4445.8999999999996</v>
      </c>
      <c r="AC505">
        <v>1.1264228655532893E-2</v>
      </c>
      <c r="AD505">
        <v>1.8322026338646547E-2</v>
      </c>
      <c r="AE505">
        <v>1.1264228655532893E-2</v>
      </c>
      <c r="AF505">
        <v>4.3662996783962127E-2</v>
      </c>
      <c r="AG505">
        <v>0.1696595277320152</v>
      </c>
      <c r="AH505">
        <v>4.3662996783962127E-2</v>
      </c>
      <c r="AI505">
        <v>7.3968872508744399</v>
      </c>
      <c r="AJ505">
        <v>40.579160135302303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-0.06</v>
      </c>
      <c r="AM505" t="s">
        <v>2949</v>
      </c>
      <c r="AN505">
        <v>10.35</v>
      </c>
      <c r="AO505" t="s">
        <v>2950</v>
      </c>
      <c r="AP505">
        <v>1.5819133694906E-2</v>
      </c>
      <c r="AQ505">
        <f>(Table2[[#This Row],[Sharpe Ratio]]-AVERAGE(Table2[Sharpe Ratio]))/_xlfn.STDEV.P(Table2[Sharpe Ratio])</f>
        <v>-0.44833753386208197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-1.0544049651513938</v>
      </c>
      <c r="AS505">
        <f>_xlfn.RANK.AVG(Table2[[#This Row],[1Y Return vs Nifty Z-Score]],Table2[1Y Return vs Nifty Z-Score])</f>
        <v>505</v>
      </c>
      <c r="AT505">
        <f>_xlfn.RANK.AVG(Table2[[#This Row],[6M Return vs Nifty Z-Score]],Table2[6M Return vs Nifty Z-Score])</f>
        <v>456</v>
      </c>
      <c r="AU505">
        <f>_xlfn.RANK.AVG(Table2[[#This Row],[Sharpe Ratio Z-Score]],Table2[Sharpe Ratio Z-Score])</f>
        <v>458</v>
      </c>
      <c r="AV505">
        <f>(Table2[[#This Row],[Rank 1Y]]+Table2[[#This Row],[Rank 6M]]+Table2[[#This Row],[Rank Sharpe]])/3</f>
        <v>473</v>
      </c>
    </row>
    <row r="506" spans="1:48" x14ac:dyDescent="0.3">
      <c r="A506" t="s">
        <v>411</v>
      </c>
      <c r="B506" t="s">
        <v>412</v>
      </c>
      <c r="C506" t="s">
        <v>2907</v>
      </c>
      <c r="D506" t="s">
        <v>27</v>
      </c>
      <c r="E506">
        <v>52398.675000000003</v>
      </c>
      <c r="F506">
        <v>1845.75</v>
      </c>
      <c r="G506">
        <v>-10.238351622758801</v>
      </c>
      <c r="H506">
        <f>(Table2[[#This Row],[1Y Return vs Nifty]]-AVERAGE(Table2[1Y Return vs Nifty]))/_xlfn.STDEV.P(Table2[1Y Return vs Nifty])</f>
        <v>-0.67043428668498217</v>
      </c>
      <c r="I506">
        <v>-1.0709893999404401</v>
      </c>
      <c r="J506">
        <f>(Table2[[#This Row],[1M Return vs Nifty]]-AVERAGE(Table2[1M Return vs Nifty]))/_xlfn.STDEV.P(Table2[1M Return vs Nifty])</f>
        <v>-0.3876142716408878</v>
      </c>
      <c r="K506">
        <v>-3.8115905369354102</v>
      </c>
      <c r="L506">
        <f>(Table2[[#This Row],[6M Return vs Nifty]]-AVERAGE(Table2[6M Return vs Nifty]))/_xlfn.STDEV.P(Table2[6M Return vs Nifty])</f>
        <v>-0.5746498795778251</v>
      </c>
      <c r="M506">
        <v>-1.0992155052853501</v>
      </c>
      <c r="N506">
        <f>(Table2[[#This Row],[1W Return vs Nifty]]-AVERAGE(Table2[1W Return vs Nifty]))/_xlfn.STDEV.P(Table2[1W Return vs Nifty])</f>
        <v>-0.4982838781573245</v>
      </c>
      <c r="O506">
        <v>1830.29</v>
      </c>
      <c r="P506">
        <v>1824.1421211207</v>
      </c>
      <c r="Q506">
        <v>1761.28359671565</v>
      </c>
      <c r="R506">
        <v>73.500931452575799</v>
      </c>
      <c r="S506">
        <v>8.4467488758612763E-3</v>
      </c>
      <c r="T506">
        <v>1.1845501854879981E-2</v>
      </c>
      <c r="U506">
        <v>4.7957298553088501E-2</v>
      </c>
      <c r="V506">
        <v>0.98135228510182504</v>
      </c>
      <c r="W506">
        <v>1840</v>
      </c>
      <c r="X506">
        <v>1877.95</v>
      </c>
      <c r="Y506">
        <v>1818.9</v>
      </c>
      <c r="Z506">
        <v>1880</v>
      </c>
      <c r="AA506">
        <v>1585.55</v>
      </c>
      <c r="AB506">
        <v>1926</v>
      </c>
      <c r="AC506">
        <v>3.1250000000000444E-3</v>
      </c>
      <c r="AD506">
        <v>1.7445482866043749E-2</v>
      </c>
      <c r="AE506">
        <v>1.4761669140689326E-2</v>
      </c>
      <c r="AF506">
        <v>1.855614248950288E-2</v>
      </c>
      <c r="AG506">
        <v>0.16410709217621644</v>
      </c>
      <c r="AH506">
        <v>4.3478260869565188E-2</v>
      </c>
      <c r="AI506">
        <v>12.943248002167101</v>
      </c>
      <c r="AJ506">
        <v>22.037092135277199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-0.15</v>
      </c>
      <c r="AM506" t="s">
        <v>2949</v>
      </c>
      <c r="AN506">
        <v>10.64</v>
      </c>
      <c r="AO506" t="s">
        <v>2950</v>
      </c>
      <c r="AP506">
        <v>5.0689997457180003E-2</v>
      </c>
      <c r="AQ506">
        <f>(Table2[[#This Row],[Sharpe Ratio]]-AVERAGE(Table2[Sharpe Ratio]))/_xlfn.STDEV.P(Table2[Sharpe Ratio])</f>
        <v>-5.7089035951038009E-2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-2.1880713520120576</v>
      </c>
      <c r="AS506">
        <f>_xlfn.RANK.AVG(Table2[[#This Row],[1Y Return vs Nifty Z-Score]],Table2[1Y Return vs Nifty Z-Score])</f>
        <v>573</v>
      </c>
      <c r="AT506">
        <f>_xlfn.RANK.AVG(Table2[[#This Row],[6M Return vs Nifty Z-Score]],Table2[6M Return vs Nifty Z-Score])</f>
        <v>489</v>
      </c>
      <c r="AU506">
        <f>_xlfn.RANK.AVG(Table2[[#This Row],[Sharpe Ratio Z-Score]],Table2[Sharpe Ratio Z-Score])</f>
        <v>360</v>
      </c>
      <c r="AV506">
        <f>(Table2[[#This Row],[Rank 1Y]]+Table2[[#This Row],[Rank 6M]]+Table2[[#This Row],[Rank Sharpe]])/3</f>
        <v>474</v>
      </c>
    </row>
    <row r="507" spans="1:48" hidden="1" x14ac:dyDescent="0.3">
      <c r="A507" t="s">
        <v>1341</v>
      </c>
      <c r="B507" t="s">
        <v>1342</v>
      </c>
      <c r="C507" t="s">
        <v>2920</v>
      </c>
      <c r="D507" t="s">
        <v>445</v>
      </c>
      <c r="E507">
        <v>7063.637497875</v>
      </c>
      <c r="F507">
        <v>685.95</v>
      </c>
      <c r="G507">
        <v>-6.2086098107705503</v>
      </c>
      <c r="H507">
        <f>(Table2[[#This Row],[1Y Return vs Nifty]]-AVERAGE(Table2[1Y Return vs Nifty]))/_xlfn.STDEV.P(Table2[1Y Return vs Nifty])</f>
        <v>-0.62226063471357995</v>
      </c>
      <c r="I507">
        <v>28.016107218330198</v>
      </c>
      <c r="J507">
        <f>(Table2[[#This Row],[1M Return vs Nifty]]-AVERAGE(Table2[1M Return vs Nifty]))/_xlfn.STDEV.P(Table2[1M Return vs Nifty])</f>
        <v>2.1338678759911147</v>
      </c>
      <c r="K507">
        <v>-7.2380705091817799</v>
      </c>
      <c r="L507">
        <f>(Table2[[#This Row],[6M Return vs Nifty]]-AVERAGE(Table2[6M Return vs Nifty]))/_xlfn.STDEV.P(Table2[6M Return vs Nifty])</f>
        <v>-0.67937501574865478</v>
      </c>
      <c r="M507">
        <v>21.867985765834302</v>
      </c>
      <c r="N507">
        <f>(Table2[[#This Row],[1W Return vs Nifty]]-AVERAGE(Table2[1W Return vs Nifty]))/_xlfn.STDEV.P(Table2[1W Return vs Nifty])</f>
        <v>3.8489376131205324</v>
      </c>
      <c r="O507">
        <v>607.51</v>
      </c>
      <c r="P507">
        <v>579.40629624439805</v>
      </c>
      <c r="Q507">
        <v>584.33660157475504</v>
      </c>
      <c r="R507">
        <v>54.785732830029097</v>
      </c>
      <c r="S507">
        <v>0.1291172161775116</v>
      </c>
      <c r="T507">
        <v>0.18388426989178086</v>
      </c>
      <c r="U507">
        <v>0.17389531675989911</v>
      </c>
      <c r="V507">
        <v>3.06694900250768</v>
      </c>
      <c r="W507">
        <v>680.25</v>
      </c>
      <c r="X507">
        <v>732.65</v>
      </c>
      <c r="Y507">
        <v>593.6</v>
      </c>
      <c r="Z507">
        <v>750</v>
      </c>
      <c r="AA507">
        <v>503.3</v>
      </c>
      <c r="AB507">
        <v>750</v>
      </c>
      <c r="AC507">
        <v>8.3792723263507174E-3</v>
      </c>
      <c r="AD507">
        <v>6.8080763904074582E-2</v>
      </c>
      <c r="AE507">
        <v>0.15557614555256061</v>
      </c>
      <c r="AF507">
        <v>9.3374152635031571E-2</v>
      </c>
      <c r="AG507">
        <v>0.36290482813431368</v>
      </c>
      <c r="AH507">
        <v>9.3374152635031571E-2</v>
      </c>
      <c r="AI507">
        <v>9.33741526350315</v>
      </c>
      <c r="AJ507">
        <v>52.433333333333302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0.22</v>
      </c>
      <c r="AM507" t="s">
        <v>2950</v>
      </c>
      <c r="AN507">
        <v>30.04</v>
      </c>
      <c r="AO507" t="s">
        <v>2950</v>
      </c>
      <c r="AP507">
        <v>5.5367658871498998E-2</v>
      </c>
      <c r="AQ507">
        <f>(Table2[[#This Row],[Sharpe Ratio]]-AVERAGE(Table2[Sharpe Ratio]))/_xlfn.STDEV.P(Table2[Sharpe Ratio])</f>
        <v>-4.6060227809217444E-3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545</v>
      </c>
      <c r="AT507">
        <f>_xlfn.RANK.AVG(Table2[[#This Row],[6M Return vs Nifty Z-Score]],Table2[6M Return vs Nifty Z-Score])</f>
        <v>527</v>
      </c>
      <c r="AU507">
        <f>_xlfn.RANK.AVG(Table2[[#This Row],[Sharpe Ratio Z-Score]],Table2[Sharpe Ratio Z-Score])</f>
        <v>351</v>
      </c>
      <c r="AV507">
        <f>(Table2[[#This Row],[Rank 1Y]]+Table2[[#This Row],[Rank 6M]]+Table2[[#This Row],[Rank Sharpe]])/3</f>
        <v>474.33333333333331</v>
      </c>
    </row>
    <row r="508" spans="1:48" hidden="1" x14ac:dyDescent="0.3">
      <c r="A508" t="s">
        <v>888</v>
      </c>
      <c r="B508" t="s">
        <v>889</v>
      </c>
      <c r="C508" t="s">
        <v>2907</v>
      </c>
      <c r="D508" t="s">
        <v>27</v>
      </c>
      <c r="E508">
        <v>15023.619581995001</v>
      </c>
      <c r="F508">
        <v>79.959999999999994</v>
      </c>
      <c r="G508">
        <v>-15.468571424072399</v>
      </c>
      <c r="H508">
        <f>(Table2[[#This Row],[1Y Return vs Nifty]]-AVERAGE(Table2[1Y Return vs Nifty]))/_xlfn.STDEV.P(Table2[1Y Return vs Nifty])</f>
        <v>-0.73295908360692263</v>
      </c>
      <c r="I508">
        <v>-1.60431112949257</v>
      </c>
      <c r="J508">
        <f>(Table2[[#This Row],[1M Return vs Nifty]]-AVERAGE(Table2[1M Return vs Nifty]))/_xlfn.STDEV.P(Table2[1M Return vs Nifty])</f>
        <v>-0.4338464974851553</v>
      </c>
      <c r="K508">
        <v>-21.226353687172999</v>
      </c>
      <c r="L508">
        <f>(Table2[[#This Row],[6M Return vs Nifty]]-AVERAGE(Table2[6M Return vs Nifty]))/_xlfn.STDEV.P(Table2[6M Return vs Nifty])</f>
        <v>-1.1069055638553946</v>
      </c>
      <c r="M508">
        <v>-0.87142434703080096</v>
      </c>
      <c r="N508">
        <f>(Table2[[#This Row],[1W Return vs Nifty]]-AVERAGE(Table2[1W Return vs Nifty]))/_xlfn.STDEV.P(Table2[1W Return vs Nifty])</f>
        <v>-0.45516767052725232</v>
      </c>
      <c r="O508">
        <v>77.19</v>
      </c>
      <c r="P508">
        <v>78.134551437504797</v>
      </c>
      <c r="Q508">
        <v>83.143369173021696</v>
      </c>
      <c r="R508">
        <v>42.294641641521402</v>
      </c>
      <c r="S508">
        <v>3.588547739344472E-2</v>
      </c>
      <c r="T508">
        <v>2.3362885290961977E-2</v>
      </c>
      <c r="U508">
        <v>-3.8287709587484953E-2</v>
      </c>
      <c r="V508">
        <v>1.6319000116919999</v>
      </c>
      <c r="W508">
        <v>78.040000000000006</v>
      </c>
      <c r="X508">
        <v>80.45</v>
      </c>
      <c r="Y508">
        <v>76.8</v>
      </c>
      <c r="Z508">
        <v>81.2</v>
      </c>
      <c r="AA508">
        <v>65.05</v>
      </c>
      <c r="AB508">
        <v>82.5</v>
      </c>
      <c r="AC508">
        <v>2.4602767811378712E-2</v>
      </c>
      <c r="AD508">
        <v>6.1280640320160451E-3</v>
      </c>
      <c r="AE508">
        <v>4.1145833333333215E-2</v>
      </c>
      <c r="AF508">
        <v>1.550775387693859E-2</v>
      </c>
      <c r="AG508">
        <v>0.22920830130668701</v>
      </c>
      <c r="AH508">
        <v>3.1765882941470869E-2</v>
      </c>
      <c r="AI508">
        <v>36.443221610805303</v>
      </c>
      <c r="AJ508">
        <v>22.920830130668701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-7.0000000000000007E-2</v>
      </c>
      <c r="AM508" t="s">
        <v>2949</v>
      </c>
      <c r="AN508">
        <v>14.14</v>
      </c>
      <c r="AO508" t="s">
        <v>2950</v>
      </c>
      <c r="AP508">
        <v>0.12629640983052201</v>
      </c>
      <c r="AQ508">
        <f>(Table2[[#This Row],[Sharpe Ratio]]-AVERAGE(Table2[Sharpe Ratio]))/_xlfn.STDEV.P(Table2[Sharpe Ratio])</f>
        <v>0.79120928769174848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596</v>
      </c>
      <c r="AT508">
        <f>_xlfn.RANK.AVG(Table2[[#This Row],[6M Return vs Nifty Z-Score]],Table2[6M Return vs Nifty Z-Score])</f>
        <v>663</v>
      </c>
      <c r="AU508">
        <f>_xlfn.RANK.AVG(Table2[[#This Row],[Sharpe Ratio Z-Score]],Table2[Sharpe Ratio Z-Score])</f>
        <v>167</v>
      </c>
      <c r="AV508">
        <f>(Table2[[#This Row],[Rank 1Y]]+Table2[[#This Row],[Rank 6M]]+Table2[[#This Row],[Rank Sharpe]])/3</f>
        <v>475.33333333333331</v>
      </c>
    </row>
    <row r="509" spans="1:48" x14ac:dyDescent="0.3">
      <c r="A509" t="s">
        <v>867</v>
      </c>
      <c r="B509" t="s">
        <v>868</v>
      </c>
      <c r="C509" t="s">
        <v>2906</v>
      </c>
      <c r="D509" t="s">
        <v>24</v>
      </c>
      <c r="E509">
        <v>15427.68462052</v>
      </c>
      <c r="F509">
        <v>263.62</v>
      </c>
      <c r="G509">
        <v>28.504913878747999</v>
      </c>
      <c r="H509">
        <f>(Table2[[#This Row],[1Y Return vs Nifty]]-AVERAGE(Table2[1Y Return vs Nifty]))/_xlfn.STDEV.P(Table2[1Y Return vs Nifty])</f>
        <v>-0.20727692435651363</v>
      </c>
      <c r="I509">
        <v>1.5474174378229799</v>
      </c>
      <c r="J509">
        <f>(Table2[[#This Row],[1M Return vs Nifty]]-AVERAGE(Table2[1M Return vs Nifty]))/_xlfn.STDEV.P(Table2[1M Return vs Nifty])</f>
        <v>-0.16063162764228014</v>
      </c>
      <c r="K509">
        <v>-14.8792955196969</v>
      </c>
      <c r="L509">
        <f>(Table2[[#This Row],[6M Return vs Nifty]]-AVERAGE(Table2[6M Return vs Nifty]))/_xlfn.STDEV.P(Table2[6M Return vs Nifty])</f>
        <v>-0.91291740800537147</v>
      </c>
      <c r="M509">
        <v>2.3784651941516302</v>
      </c>
      <c r="N509">
        <f>(Table2[[#This Row],[1W Return vs Nifty]]-AVERAGE(Table2[1W Return vs Nifty]))/_xlfn.STDEV.P(Table2[1W Return vs Nifty])</f>
        <v>0.15996995512123216</v>
      </c>
      <c r="O509">
        <v>255.85</v>
      </c>
      <c r="P509">
        <v>253.697448913736</v>
      </c>
      <c r="Q509">
        <v>243.20927869145601</v>
      </c>
      <c r="R509">
        <v>59.017992070642102</v>
      </c>
      <c r="S509">
        <v>3.0369357045143763E-2</v>
      </c>
      <c r="T509">
        <v>3.9111749561336451E-2</v>
      </c>
      <c r="U509">
        <v>8.3922461422361039E-2</v>
      </c>
      <c r="V509">
        <v>0.81027801415637801</v>
      </c>
      <c r="W509">
        <v>262.89999999999998</v>
      </c>
      <c r="X509">
        <v>268.39</v>
      </c>
      <c r="Y509">
        <v>255.76</v>
      </c>
      <c r="Z509">
        <v>270</v>
      </c>
      <c r="AA509">
        <v>222.1</v>
      </c>
      <c r="AB509">
        <v>270</v>
      </c>
      <c r="AC509">
        <v>2.7386839102321314E-3</v>
      </c>
      <c r="AD509">
        <v>1.8094226538198921E-2</v>
      </c>
      <c r="AE509">
        <v>3.0731936190178333E-2</v>
      </c>
      <c r="AF509">
        <v>2.420150216220307E-2</v>
      </c>
      <c r="AG509">
        <v>0.18694281855020267</v>
      </c>
      <c r="AH509">
        <v>2.420150216220307E-2</v>
      </c>
      <c r="AI509">
        <v>14.0657006296942</v>
      </c>
      <c r="AJ509">
        <v>60.206624126405302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-0.02</v>
      </c>
      <c r="AM509" t="s">
        <v>2949</v>
      </c>
      <c r="AN509">
        <v>17.579999999999998</v>
      </c>
      <c r="AO509" t="s">
        <v>2950</v>
      </c>
      <c r="AP509">
        <v>1.2518541019089001E-2</v>
      </c>
      <c r="AQ509">
        <f>(Table2[[#This Row],[Sharpe Ratio]]-AVERAGE(Table2[Sharpe Ratio]))/_xlfn.STDEV.P(Table2[Sharpe Ratio])</f>
        <v>-0.48536993820494995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-1.6062259430878831</v>
      </c>
      <c r="AS509">
        <f>_xlfn.RANK.AVG(Table2[[#This Row],[1Y Return vs Nifty Z-Score]],Table2[1Y Return vs Nifty Z-Score])</f>
        <v>351</v>
      </c>
      <c r="AT509">
        <f>_xlfn.RANK.AVG(Table2[[#This Row],[6M Return vs Nifty Z-Score]],Table2[6M Return vs Nifty Z-Score])</f>
        <v>609</v>
      </c>
      <c r="AU509">
        <f>_xlfn.RANK.AVG(Table2[[#This Row],[Sharpe Ratio Z-Score]],Table2[Sharpe Ratio Z-Score])</f>
        <v>469</v>
      </c>
      <c r="AV509">
        <f>(Table2[[#This Row],[Rank 1Y]]+Table2[[#This Row],[Rank 6M]]+Table2[[#This Row],[Rank Sharpe]])/3</f>
        <v>476.33333333333331</v>
      </c>
    </row>
    <row r="510" spans="1:48" hidden="1" x14ac:dyDescent="0.3">
      <c r="A510" t="s">
        <v>401</v>
      </c>
      <c r="B510" t="s">
        <v>402</v>
      </c>
      <c r="C510" t="s">
        <v>2910</v>
      </c>
      <c r="D510" t="s">
        <v>376</v>
      </c>
      <c r="E510">
        <v>55575.747020565002</v>
      </c>
      <c r="F510">
        <v>125289.3</v>
      </c>
      <c r="G510">
        <v>0.1335715229445</v>
      </c>
      <c r="H510">
        <f>(Table2[[#This Row],[1Y Return vs Nifty]]-AVERAGE(Table2[1Y Return vs Nifty]))/_xlfn.STDEV.P(Table2[1Y Return vs Nifty])</f>
        <v>-0.54644286509841766</v>
      </c>
      <c r="I510">
        <v>-6.0596155167345804</v>
      </c>
      <c r="J510">
        <f>(Table2[[#This Row],[1M Return vs Nifty]]-AVERAGE(Table2[1M Return vs Nifty]))/_xlfn.STDEV.P(Table2[1M Return vs Nifty])</f>
        <v>-0.82006484791483736</v>
      </c>
      <c r="K510">
        <v>-4.0061433558870396</v>
      </c>
      <c r="L510">
        <f>(Table2[[#This Row],[6M Return vs Nifty]]-AVERAGE(Table2[6M Return vs Nifty]))/_xlfn.STDEV.P(Table2[6M Return vs Nifty])</f>
        <v>-0.58059608986422895</v>
      </c>
      <c r="M510">
        <v>-0.17095661226257799</v>
      </c>
      <c r="N510">
        <f>(Table2[[#This Row],[1W Return vs Nifty]]-AVERAGE(Table2[1W Return vs Nifty]))/_xlfn.STDEV.P(Table2[1W Return vs Nifty])</f>
        <v>-0.32258345381817449</v>
      </c>
      <c r="O510">
        <v>126597.05</v>
      </c>
      <c r="P510">
        <v>128777.715389747</v>
      </c>
      <c r="Q510">
        <v>124422.22313724599</v>
      </c>
      <c r="R510">
        <v>65.704353835366703</v>
      </c>
      <c r="S510">
        <v>-1.0330019538369983E-2</v>
      </c>
      <c r="T510">
        <v>-2.7088657219840218E-2</v>
      </c>
      <c r="U510">
        <v>6.9688263148743879E-3</v>
      </c>
      <c r="V510">
        <v>0.72444853503964701</v>
      </c>
      <c r="W510">
        <v>125000</v>
      </c>
      <c r="X510">
        <v>127100</v>
      </c>
      <c r="Y510">
        <v>124615.35</v>
      </c>
      <c r="Z510">
        <v>127100</v>
      </c>
      <c r="AA510">
        <v>116347.85</v>
      </c>
      <c r="AB510">
        <v>128900</v>
      </c>
      <c r="AC510">
        <v>2.3143999999999387E-3</v>
      </c>
      <c r="AD510">
        <v>1.4452151939551072E-2</v>
      </c>
      <c r="AE510">
        <v>5.4082422430301591E-3</v>
      </c>
      <c r="AF510">
        <v>1.4452151939551072E-2</v>
      </c>
      <c r="AG510">
        <v>7.6851011857975937E-2</v>
      </c>
      <c r="AH510">
        <v>2.881890153428901E-2</v>
      </c>
      <c r="AI510">
        <v>20.876244020838101</v>
      </c>
      <c r="AJ510">
        <v>26.708370394230101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-0.21</v>
      </c>
      <c r="AM510" t="s">
        <v>2949</v>
      </c>
      <c r="AN510">
        <v>2.78</v>
      </c>
      <c r="AO510" t="s">
        <v>2950</v>
      </c>
      <c r="AP510">
        <v>2.6242470542208001E-2</v>
      </c>
      <c r="AQ510">
        <f>(Table2[[#This Row],[Sharpe Ratio]]-AVERAGE(Table2[Sharpe Ratio]))/_xlfn.STDEV.P(Table2[Sharpe Ratio])</f>
        <v>-0.33138846966540542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506</v>
      </c>
      <c r="AT510">
        <f>_xlfn.RANK.AVG(Table2[[#This Row],[6M Return vs Nifty Z-Score]],Table2[6M Return vs Nifty Z-Score])</f>
        <v>491</v>
      </c>
      <c r="AU510">
        <f>_xlfn.RANK.AVG(Table2[[#This Row],[Sharpe Ratio Z-Score]],Table2[Sharpe Ratio Z-Score])</f>
        <v>433</v>
      </c>
      <c r="AV510">
        <f>(Table2[[#This Row],[Rank 1Y]]+Table2[[#This Row],[Rank 6M]]+Table2[[#This Row],[Rank Sharpe]])/3</f>
        <v>476.66666666666669</v>
      </c>
    </row>
    <row r="511" spans="1:48" hidden="1" x14ac:dyDescent="0.3">
      <c r="A511" t="s">
        <v>2064</v>
      </c>
      <c r="B511" t="s">
        <v>2065</v>
      </c>
      <c r="C511" t="s">
        <v>2922</v>
      </c>
      <c r="D511" t="s">
        <v>1746</v>
      </c>
      <c r="E511">
        <v>2536.3946624800001</v>
      </c>
      <c r="F511">
        <v>55.96</v>
      </c>
      <c r="G511">
        <v>39.476590867120798</v>
      </c>
      <c r="H511">
        <f>(Table2[[#This Row],[1Y Return vs Nifty]]-AVERAGE(Table2[1Y Return vs Nifty]))/_xlfn.STDEV.P(Table2[1Y Return vs Nifty])</f>
        <v>-7.6115730056640601E-2</v>
      </c>
      <c r="I511">
        <v>8.5873092566194806</v>
      </c>
      <c r="J511">
        <f>(Table2[[#This Row],[1M Return vs Nifty]]-AVERAGE(Table2[1M Return vs Nifty]))/_xlfn.STDEV.P(Table2[1M Return vs Nifty])</f>
        <v>0.44963765345214018</v>
      </c>
      <c r="K511">
        <v>-8.3570901479776101</v>
      </c>
      <c r="L511">
        <f>(Table2[[#This Row],[6M Return vs Nifty]]-AVERAGE(Table2[6M Return vs Nifty]))/_xlfn.STDEV.P(Table2[6M Return vs Nifty])</f>
        <v>-0.71357614489574783</v>
      </c>
      <c r="M511">
        <v>7.4145656390203003</v>
      </c>
      <c r="N511">
        <f>(Table2[[#This Row],[1W Return vs Nifty]]-AVERAGE(Table2[1W Return vs Nifty]))/_xlfn.STDEV.P(Table2[1W Return vs Nifty])</f>
        <v>1.1132007744852221</v>
      </c>
      <c r="O511">
        <v>52.64</v>
      </c>
      <c r="P511">
        <v>51.993907625435902</v>
      </c>
      <c r="Q511">
        <v>50.859901113422801</v>
      </c>
      <c r="R511">
        <v>65.294482809419804</v>
      </c>
      <c r="S511">
        <v>6.3069908814589626E-2</v>
      </c>
      <c r="T511">
        <v>7.6279944241464337E-2</v>
      </c>
      <c r="U511">
        <v>0.10027740469261737</v>
      </c>
      <c r="V511">
        <v>1.93493926401227</v>
      </c>
      <c r="W511">
        <v>55.29</v>
      </c>
      <c r="X511">
        <v>58.2</v>
      </c>
      <c r="Y511">
        <v>52.56</v>
      </c>
      <c r="Z511">
        <v>58.2</v>
      </c>
      <c r="AA511">
        <v>43.3</v>
      </c>
      <c r="AB511">
        <v>58.2</v>
      </c>
      <c r="AC511">
        <v>1.2117923675167397E-2</v>
      </c>
      <c r="AD511">
        <v>4.0028591851322348E-2</v>
      </c>
      <c r="AE511">
        <v>6.468797564687967E-2</v>
      </c>
      <c r="AF511">
        <v>4.0028591851322348E-2</v>
      </c>
      <c r="AG511">
        <v>0.29237875288683624</v>
      </c>
      <c r="AH511">
        <v>4.0028591851322348E-2</v>
      </c>
      <c r="AI511">
        <v>24.0171551107934</v>
      </c>
      <c r="AJ511">
        <v>69.833080424886106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0.01</v>
      </c>
      <c r="AM511" t="s">
        <v>2950</v>
      </c>
      <c r="AN511">
        <v>21.52</v>
      </c>
      <c r="AO511" t="s">
        <v>2950</v>
      </c>
      <c r="AP511">
        <v>-2.1300059703638002E-2</v>
      </c>
      <c r="AQ511">
        <f>(Table2[[#This Row],[Sharpe Ratio]]-AVERAGE(Table2[Sharpe Ratio]))/_xlfn.STDEV.P(Table2[Sharpe Ratio])</f>
        <v>-0.86481212307377209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-9.1665570088798276E-2</v>
      </c>
      <c r="AS511">
        <f>_xlfn.RANK.AVG(Table2[[#This Row],[1Y Return vs Nifty Z-Score]],Table2[1Y Return vs Nifty Z-Score])</f>
        <v>305</v>
      </c>
      <c r="AT511">
        <f>_xlfn.RANK.AVG(Table2[[#This Row],[6M Return vs Nifty Z-Score]],Table2[6M Return vs Nifty Z-Score])</f>
        <v>543</v>
      </c>
      <c r="AU511">
        <f>_xlfn.RANK.AVG(Table2[[#This Row],[Sharpe Ratio Z-Score]],Table2[Sharpe Ratio Z-Score])</f>
        <v>588</v>
      </c>
      <c r="AV511">
        <f>(Table2[[#This Row],[Rank 1Y]]+Table2[[#This Row],[Rank 6M]]+Table2[[#This Row],[Rank Sharpe]])/3</f>
        <v>478.66666666666669</v>
      </c>
    </row>
    <row r="512" spans="1:48" x14ac:dyDescent="0.3">
      <c r="A512" t="s">
        <v>194</v>
      </c>
      <c r="B512" t="s">
        <v>195</v>
      </c>
      <c r="C512" t="s">
        <v>2905</v>
      </c>
      <c r="D512" t="s">
        <v>21</v>
      </c>
      <c r="E512">
        <v>129125.114877175</v>
      </c>
      <c r="F512">
        <v>1399.8</v>
      </c>
      <c r="G512">
        <v>0.36432199309331897</v>
      </c>
      <c r="H512">
        <f>(Table2[[#This Row],[1Y Return vs Nifty]]-AVERAGE(Table2[1Y Return vs Nifty]))/_xlfn.STDEV.P(Table2[1Y Return vs Nifty])</f>
        <v>-0.54368435267756798</v>
      </c>
      <c r="I512">
        <v>1.5399892534310899</v>
      </c>
      <c r="J512">
        <f>(Table2[[#This Row],[1M Return vs Nifty]]-AVERAGE(Table2[1M Return vs Nifty]))/_xlfn.STDEV.P(Table2[1M Return vs Nifty])</f>
        <v>-0.16127555696184326</v>
      </c>
      <c r="K512">
        <v>1.40790618656219</v>
      </c>
      <c r="L512">
        <f>(Table2[[#This Row],[6M Return vs Nifty]]-AVERAGE(Table2[6M Return vs Nifty]))/_xlfn.STDEV.P(Table2[6M Return vs Nifty])</f>
        <v>-0.41512392012704463</v>
      </c>
      <c r="M512">
        <v>4.6506637202307903E-2</v>
      </c>
      <c r="N512">
        <f>(Table2[[#This Row],[1W Return vs Nifty]]-AVERAGE(Table2[1W Return vs Nifty]))/_xlfn.STDEV.P(Table2[1W Return vs Nifty])</f>
        <v>-0.28142210810272489</v>
      </c>
      <c r="O512">
        <v>1341.82</v>
      </c>
      <c r="P512">
        <v>1307.9463330579099</v>
      </c>
      <c r="Q512">
        <v>1256.5209141852899</v>
      </c>
      <c r="R512">
        <v>64.220384152306394</v>
      </c>
      <c r="S512">
        <v>4.3209968550178113E-2</v>
      </c>
      <c r="T512">
        <v>7.0227397424893478E-2</v>
      </c>
      <c r="U512">
        <v>0.11402841305479594</v>
      </c>
      <c r="V512">
        <v>1.12791914594218</v>
      </c>
      <c r="W512">
        <v>1386.05</v>
      </c>
      <c r="X512">
        <v>1440.3</v>
      </c>
      <c r="Y512">
        <v>1361</v>
      </c>
      <c r="Z512">
        <v>1440.3</v>
      </c>
      <c r="AA512">
        <v>1193.6500000000001</v>
      </c>
      <c r="AB512">
        <v>1440.3</v>
      </c>
      <c r="AC512">
        <v>9.9202770462825107E-3</v>
      </c>
      <c r="AD512">
        <v>2.8932704672095966E-2</v>
      </c>
      <c r="AE512">
        <v>2.8508449669360836E-2</v>
      </c>
      <c r="AF512">
        <v>2.8932704672095966E-2</v>
      </c>
      <c r="AG512">
        <v>0.17270556695848849</v>
      </c>
      <c r="AH512">
        <v>2.8932704672095966E-2</v>
      </c>
      <c r="AI512">
        <v>2.8932704672095899</v>
      </c>
      <c r="AJ512">
        <v>29.335674027533901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0.12</v>
      </c>
      <c r="AM512" t="s">
        <v>2950</v>
      </c>
      <c r="AN512">
        <v>12.95</v>
      </c>
      <c r="AO512" t="s">
        <v>2950</v>
      </c>
      <c r="AP512">
        <v>4.1721916919169998E-3</v>
      </c>
      <c r="AQ512">
        <f>(Table2[[#This Row],[Sharpe Ratio]]-AVERAGE(Table2[Sharpe Ratio]))/_xlfn.STDEV.P(Table2[Sharpe Ratio])</f>
        <v>-0.57901535690059358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-1.9805212947697741</v>
      </c>
      <c r="AS512">
        <f>_xlfn.RANK.AVG(Table2[[#This Row],[1Y Return vs Nifty Z-Score]],Table2[1Y Return vs Nifty Z-Score])</f>
        <v>503</v>
      </c>
      <c r="AT512">
        <f>_xlfn.RANK.AVG(Table2[[#This Row],[6M Return vs Nifty Z-Score]],Table2[6M Return vs Nifty Z-Score])</f>
        <v>441</v>
      </c>
      <c r="AU512">
        <f>_xlfn.RANK.AVG(Table2[[#This Row],[Sharpe Ratio Z-Score]],Table2[Sharpe Ratio Z-Score])</f>
        <v>493</v>
      </c>
      <c r="AV512">
        <f>(Table2[[#This Row],[Rank 1Y]]+Table2[[#This Row],[Rank 6M]]+Table2[[#This Row],[Rank Sharpe]])/3</f>
        <v>479</v>
      </c>
    </row>
    <row r="513" spans="1:48" hidden="1" x14ac:dyDescent="0.3">
      <c r="A513" t="s">
        <v>1784</v>
      </c>
      <c r="B513" t="s">
        <v>1785</v>
      </c>
      <c r="C513" t="s">
        <v>2910</v>
      </c>
      <c r="D513" t="s">
        <v>255</v>
      </c>
      <c r="E513">
        <v>3567.0035572500001</v>
      </c>
      <c r="F513">
        <v>219.92</v>
      </c>
      <c r="G513">
        <v>-6.7410152875427096</v>
      </c>
      <c r="H513">
        <f>(Table2[[#This Row],[1Y Return vs Nifty]]-AVERAGE(Table2[1Y Return vs Nifty]))/_xlfn.STDEV.P(Table2[1Y Return vs Nifty])</f>
        <v>-0.62862528965732589</v>
      </c>
      <c r="I513">
        <v>-2.63737880042151</v>
      </c>
      <c r="J513">
        <f>(Table2[[#This Row],[1M Return vs Nifty]]-AVERAGE(Table2[1M Return vs Nifty]))/_xlfn.STDEV.P(Table2[1M Return vs Nifty])</f>
        <v>-0.52340035443170563</v>
      </c>
      <c r="K513">
        <v>-26.835934591726598</v>
      </c>
      <c r="L513">
        <f>(Table2[[#This Row],[6M Return vs Nifty]]-AVERAGE(Table2[6M Return vs Nifty]))/_xlfn.STDEV.P(Table2[6M Return vs Nifty])</f>
        <v>-1.2783538515585109</v>
      </c>
      <c r="M513">
        <v>3.2270306399914799</v>
      </c>
      <c r="N513">
        <f>(Table2[[#This Row],[1W Return vs Nifty]]-AVERAGE(Table2[1W Return vs Nifty]))/_xlfn.STDEV.P(Table2[1W Return vs Nifty])</f>
        <v>0.32058603974402072</v>
      </c>
      <c r="O513">
        <v>217.5</v>
      </c>
      <c r="P513">
        <v>221.883873036664</v>
      </c>
      <c r="Q513">
        <v>234.15714531042201</v>
      </c>
      <c r="R513">
        <v>71.254940838538602</v>
      </c>
      <c r="S513">
        <v>1.1126436781609073E-2</v>
      </c>
      <c r="T513">
        <v>-8.8509047989238088E-3</v>
      </c>
      <c r="U513">
        <v>-6.0801669287297799E-2</v>
      </c>
      <c r="V513">
        <v>1.26430512956116</v>
      </c>
      <c r="W513">
        <v>219</v>
      </c>
      <c r="X513">
        <v>225.2</v>
      </c>
      <c r="Y513">
        <v>218</v>
      </c>
      <c r="Z513">
        <v>226.83</v>
      </c>
      <c r="AA513">
        <v>190.55</v>
      </c>
      <c r="AB513">
        <v>227</v>
      </c>
      <c r="AC513">
        <v>4.2009132420091078E-3</v>
      </c>
      <c r="AD513">
        <v>2.4008730447435456E-2</v>
      </c>
      <c r="AE513">
        <v>8.8073394495411517E-3</v>
      </c>
      <c r="AF513">
        <v>3.1420516551473376E-2</v>
      </c>
      <c r="AG513">
        <v>0.15413277355024912</v>
      </c>
      <c r="AH513">
        <v>3.2193524918152194E-2</v>
      </c>
      <c r="AI513">
        <v>35.9585303746817</v>
      </c>
      <c r="AJ513">
        <v>18.236559139784902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-0.2</v>
      </c>
      <c r="AM513" t="s">
        <v>2949</v>
      </c>
      <c r="AN513">
        <v>8.33</v>
      </c>
      <c r="AO513" t="s">
        <v>2950</v>
      </c>
      <c r="AP513">
        <v>0.11316145573873899</v>
      </c>
      <c r="AQ513">
        <f>(Table2[[#This Row],[Sharpe Ratio]]-AVERAGE(Table2[Sharpe Ratio]))/_xlfn.STDEV.P(Table2[Sharpe Ratio])</f>
        <v>0.64383607968706391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549</v>
      </c>
      <c r="AT513">
        <f>_xlfn.RANK.AVG(Table2[[#This Row],[6M Return vs Nifty Z-Score]],Table2[6M Return vs Nifty Z-Score])</f>
        <v>689</v>
      </c>
      <c r="AU513">
        <f>_xlfn.RANK.AVG(Table2[[#This Row],[Sharpe Ratio Z-Score]],Table2[Sharpe Ratio Z-Score])</f>
        <v>199</v>
      </c>
      <c r="AV513">
        <f>(Table2[[#This Row],[Rank 1Y]]+Table2[[#This Row],[Rank 6M]]+Table2[[#This Row],[Rank Sharpe]])/3</f>
        <v>479</v>
      </c>
    </row>
    <row r="514" spans="1:48" hidden="1" x14ac:dyDescent="0.3">
      <c r="A514" t="s">
        <v>1823</v>
      </c>
      <c r="B514" t="s">
        <v>1824</v>
      </c>
      <c r="C514" t="s">
        <v>2905</v>
      </c>
      <c r="D514" t="s">
        <v>21</v>
      </c>
      <c r="E514">
        <v>3360.8695487999998</v>
      </c>
      <c r="F514">
        <v>620.04999999999995</v>
      </c>
      <c r="G514">
        <v>-15.2630756977336</v>
      </c>
      <c r="H514">
        <f>(Table2[[#This Row],[1Y Return vs Nifty]]-AVERAGE(Table2[1Y Return vs Nifty]))/_xlfn.STDEV.P(Table2[1Y Return vs Nifty])</f>
        <v>-0.73050247966946802</v>
      </c>
      <c r="I514">
        <v>-0.99005969959169504</v>
      </c>
      <c r="J514">
        <f>(Table2[[#This Row],[1M Return vs Nifty]]-AVERAGE(Table2[1M Return vs Nifty]))/_xlfn.STDEV.P(Table2[1M Return vs Nifty])</f>
        <v>-0.38059869365726784</v>
      </c>
      <c r="K514">
        <v>-22.964705745087901</v>
      </c>
      <c r="L514">
        <f>(Table2[[#This Row],[6M Return vs Nifty]]-AVERAGE(Table2[6M Return vs Nifty]))/_xlfn.STDEV.P(Table2[6M Return vs Nifty])</f>
        <v>-1.1600356441280162</v>
      </c>
      <c r="M514">
        <v>2.5305137895468999</v>
      </c>
      <c r="N514">
        <f>(Table2[[#This Row],[1W Return vs Nifty]]-AVERAGE(Table2[1W Return vs Nifty]))/_xlfn.STDEV.P(Table2[1W Return vs Nifty])</f>
        <v>0.18874964463664975</v>
      </c>
      <c r="O514">
        <v>582.22</v>
      </c>
      <c r="P514">
        <v>580.57932009234503</v>
      </c>
      <c r="Q514">
        <v>583.95594394360103</v>
      </c>
      <c r="R514">
        <v>45.837713370009098</v>
      </c>
      <c r="S514">
        <v>6.4975438837552746E-2</v>
      </c>
      <c r="T514">
        <v>6.7984991097128411E-2</v>
      </c>
      <c r="U514">
        <v>6.1809553324599698E-2</v>
      </c>
      <c r="V514">
        <v>2.0141452964889099</v>
      </c>
      <c r="W514">
        <v>611</v>
      </c>
      <c r="X514">
        <v>634.45000000000005</v>
      </c>
      <c r="Y514">
        <v>568.04999999999995</v>
      </c>
      <c r="Z514">
        <v>634.65</v>
      </c>
      <c r="AA514">
        <v>450</v>
      </c>
      <c r="AB514">
        <v>634.65</v>
      </c>
      <c r="AC514">
        <v>1.4811783960720026E-2</v>
      </c>
      <c r="AD514">
        <v>2.3223933553745857E-2</v>
      </c>
      <c r="AE514">
        <v>9.154123756711563E-2</v>
      </c>
      <c r="AF514">
        <v>2.3546488186436676E-2</v>
      </c>
      <c r="AG514">
        <v>0.37788888888888872</v>
      </c>
      <c r="AH514">
        <v>2.3546488186436676E-2</v>
      </c>
      <c r="AI514">
        <v>27.650995887428401</v>
      </c>
      <c r="AJ514">
        <v>37.788888888888799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7.0000000000000007E-2</v>
      </c>
      <c r="AM514" t="s">
        <v>2950</v>
      </c>
      <c r="AN514">
        <v>28.28</v>
      </c>
      <c r="AO514" t="s">
        <v>2950</v>
      </c>
      <c r="AP514">
        <v>0.123306448034168</v>
      </c>
      <c r="AQ514">
        <f>(Table2[[#This Row],[Sharpe Ratio]]-AVERAGE(Table2[Sharpe Ratio]))/_xlfn.STDEV.P(Table2[Sharpe Ratio])</f>
        <v>0.75766213871345134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595</v>
      </c>
      <c r="AT514">
        <f>_xlfn.RANK.AVG(Table2[[#This Row],[6M Return vs Nifty Z-Score]],Table2[6M Return vs Nifty Z-Score])</f>
        <v>668</v>
      </c>
      <c r="AU514">
        <f>_xlfn.RANK.AVG(Table2[[#This Row],[Sharpe Ratio Z-Score]],Table2[Sharpe Ratio Z-Score])</f>
        <v>176</v>
      </c>
      <c r="AV514">
        <f>(Table2[[#This Row],[Rank 1Y]]+Table2[[#This Row],[Rank 6M]]+Table2[[#This Row],[Rank Sharpe]])/3</f>
        <v>479.66666666666669</v>
      </c>
    </row>
    <row r="515" spans="1:48" x14ac:dyDescent="0.3">
      <c r="A515" t="s">
        <v>615</v>
      </c>
      <c r="B515" t="s">
        <v>616</v>
      </c>
      <c r="C515" t="s">
        <v>2920</v>
      </c>
      <c r="D515" t="s">
        <v>165</v>
      </c>
      <c r="E515">
        <v>27621.949442149999</v>
      </c>
      <c r="F515">
        <v>1126.3</v>
      </c>
      <c r="G515">
        <v>-11.682731481790301</v>
      </c>
      <c r="H515">
        <f>(Table2[[#This Row],[1Y Return vs Nifty]]-AVERAGE(Table2[1Y Return vs Nifty]))/_xlfn.STDEV.P(Table2[1Y Return vs Nifty])</f>
        <v>-0.68770116280009375</v>
      </c>
      <c r="I515">
        <v>2.4976402161043398</v>
      </c>
      <c r="J515">
        <f>(Table2[[#This Row],[1M Return vs Nifty]]-AVERAGE(Table2[1M Return vs Nifty]))/_xlfn.STDEV.P(Table2[1M Return vs Nifty])</f>
        <v>-7.8259371546952367E-2</v>
      </c>
      <c r="K515">
        <v>0.986372831530404</v>
      </c>
      <c r="L515">
        <f>(Table2[[#This Row],[6M Return vs Nifty]]-AVERAGE(Table2[6M Return vs Nifty]))/_xlfn.STDEV.P(Table2[6M Return vs Nifty])</f>
        <v>-0.42800744443298394</v>
      </c>
      <c r="M515">
        <v>3.1611587608584601</v>
      </c>
      <c r="N515">
        <f>(Table2[[#This Row],[1W Return vs Nifty]]-AVERAGE(Table2[1W Return vs Nifty]))/_xlfn.STDEV.P(Table2[1W Return vs Nifty])</f>
        <v>0.30811784019033778</v>
      </c>
      <c r="O515">
        <v>1097.2</v>
      </c>
      <c r="P515">
        <v>1086.5945035084101</v>
      </c>
      <c r="Q515">
        <v>1052.76037232821</v>
      </c>
      <c r="R515">
        <v>51.629027035788397</v>
      </c>
      <c r="S515">
        <v>2.6522056142909145E-2</v>
      </c>
      <c r="T515">
        <v>3.6541227075406857E-2</v>
      </c>
      <c r="U515">
        <v>6.9854099379856871E-2</v>
      </c>
      <c r="V515">
        <v>1.2540003529797601</v>
      </c>
      <c r="W515">
        <v>1120.45</v>
      </c>
      <c r="X515">
        <v>1162</v>
      </c>
      <c r="Y515">
        <v>1101.25</v>
      </c>
      <c r="Z515">
        <v>1162</v>
      </c>
      <c r="AA515">
        <v>960.05</v>
      </c>
      <c r="AB515">
        <v>1162</v>
      </c>
      <c r="AC515">
        <v>5.2211165156856865E-3</v>
      </c>
      <c r="AD515">
        <v>3.1696706028589317E-2</v>
      </c>
      <c r="AE515">
        <v>2.2746878547105442E-2</v>
      </c>
      <c r="AF515">
        <v>3.1696706028589317E-2</v>
      </c>
      <c r="AG515">
        <v>0.17316806416332486</v>
      </c>
      <c r="AH515">
        <v>3.1696706028589317E-2</v>
      </c>
      <c r="AI515">
        <v>19.7727070940246</v>
      </c>
      <c r="AJ515">
        <v>20.718113612004199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-0.03</v>
      </c>
      <c r="AM515" t="s">
        <v>2949</v>
      </c>
      <c r="AN515">
        <v>12.97</v>
      </c>
      <c r="AO515" t="s">
        <v>2950</v>
      </c>
      <c r="AP515">
        <v>3.0283574193315E-2</v>
      </c>
      <c r="AQ515">
        <f>(Table2[[#This Row],[Sharpe Ratio]]-AVERAGE(Table2[Sharpe Ratio]))/_xlfn.STDEV.P(Table2[Sharpe Ratio])</f>
        <v>-0.28604758725488771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-1.1718977258445802</v>
      </c>
      <c r="AS515">
        <f>_xlfn.RANK.AVG(Table2[[#This Row],[1Y Return vs Nifty Z-Score]],Table2[1Y Return vs Nifty Z-Score])</f>
        <v>580</v>
      </c>
      <c r="AT515">
        <f>_xlfn.RANK.AVG(Table2[[#This Row],[6M Return vs Nifty Z-Score]],Table2[6M Return vs Nifty Z-Score])</f>
        <v>447</v>
      </c>
      <c r="AU515">
        <f>_xlfn.RANK.AVG(Table2[[#This Row],[Sharpe Ratio Z-Score]],Table2[Sharpe Ratio Z-Score])</f>
        <v>414</v>
      </c>
      <c r="AV515">
        <f>(Table2[[#This Row],[Rank 1Y]]+Table2[[#This Row],[Rank 6M]]+Table2[[#This Row],[Rank Sharpe]])/3</f>
        <v>480.33333333333331</v>
      </c>
    </row>
    <row r="516" spans="1:48" hidden="1" x14ac:dyDescent="0.3">
      <c r="A516" t="s">
        <v>1770</v>
      </c>
      <c r="B516" t="s">
        <v>1771</v>
      </c>
      <c r="C516" t="s">
        <v>2913</v>
      </c>
      <c r="D516" t="s">
        <v>283</v>
      </c>
      <c r="E516">
        <v>3649.9226559949998</v>
      </c>
      <c r="F516">
        <v>419.15</v>
      </c>
      <c r="G516">
        <v>0.921415904442064</v>
      </c>
      <c r="H516">
        <f>(Table2[[#This Row],[1Y Return vs Nifty]]-AVERAGE(Table2[1Y Return vs Nifty]))/_xlfn.STDEV.P(Table2[1Y Return vs Nifty])</f>
        <v>-0.53702455920870051</v>
      </c>
      <c r="I516">
        <v>-11.4590910491829</v>
      </c>
      <c r="J516">
        <f>(Table2[[#This Row],[1M Return vs Nifty]]-AVERAGE(Table2[1M Return vs Nifty]))/_xlfn.STDEV.P(Table2[1M Return vs Nifty])</f>
        <v>-1.2881308546503591</v>
      </c>
      <c r="K516">
        <v>2.6860390075387701</v>
      </c>
      <c r="L516">
        <f>(Table2[[#This Row],[6M Return vs Nifty]]-AVERAGE(Table2[6M Return vs Nifty]))/_xlfn.STDEV.P(Table2[6M Return vs Nifty])</f>
        <v>-0.37605973915842611</v>
      </c>
      <c r="M516">
        <v>-2.9570823871440801</v>
      </c>
      <c r="N516">
        <f>(Table2[[#This Row],[1W Return vs Nifty]]-AVERAGE(Table2[1W Return vs Nifty]))/_xlfn.STDEV.P(Table2[1W Return vs Nifty])</f>
        <v>-0.8499400830822843</v>
      </c>
      <c r="O516">
        <v>422</v>
      </c>
      <c r="P516">
        <v>427.64106702066101</v>
      </c>
      <c r="Q516">
        <v>403.28047214091703</v>
      </c>
      <c r="R516">
        <v>28.106198145544699</v>
      </c>
      <c r="S516">
        <v>-6.7535545023696963E-3</v>
      </c>
      <c r="T516">
        <v>-1.9855593102452884E-2</v>
      </c>
      <c r="U516">
        <v>3.9351094226892647E-2</v>
      </c>
      <c r="V516">
        <v>0.970799628945749</v>
      </c>
      <c r="W516">
        <v>417.75</v>
      </c>
      <c r="X516">
        <v>431.45</v>
      </c>
      <c r="Y516">
        <v>412.55</v>
      </c>
      <c r="Z516">
        <v>433</v>
      </c>
      <c r="AA516">
        <v>382</v>
      </c>
      <c r="AB516">
        <v>439.45</v>
      </c>
      <c r="AC516">
        <v>3.3512866546976383E-3</v>
      </c>
      <c r="AD516">
        <v>2.9345103185017374E-2</v>
      </c>
      <c r="AE516">
        <v>1.5998060841110107E-2</v>
      </c>
      <c r="AF516">
        <v>3.3043063342478973E-2</v>
      </c>
      <c r="AG516">
        <v>9.7251308900523581E-2</v>
      </c>
      <c r="AH516">
        <v>4.843134915901226E-2</v>
      </c>
      <c r="AI516">
        <v>20.458069903375801</v>
      </c>
      <c r="AJ516">
        <v>36.932375040836298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-0.03</v>
      </c>
      <c r="AM516" t="s">
        <v>2949</v>
      </c>
      <c r="AN516">
        <v>4.38</v>
      </c>
      <c r="AO516" t="s">
        <v>2950</v>
      </c>
      <c r="AP516">
        <v>0</v>
      </c>
      <c r="AQ516">
        <f>(Table2[[#This Row],[Sharpe Ratio]]-AVERAGE(Table2[Sharpe Ratio]))/_xlfn.STDEV.P(Table2[Sharpe Ratio])</f>
        <v>-0.62582703737939727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497</v>
      </c>
      <c r="AT516">
        <f>_xlfn.RANK.AVG(Table2[[#This Row],[6M Return vs Nifty Z-Score]],Table2[6M Return vs Nifty Z-Score])</f>
        <v>426</v>
      </c>
      <c r="AU516">
        <f>_xlfn.RANK.AVG(Table2[[#This Row],[Sharpe Ratio Z-Score]],Table2[Sharpe Ratio Z-Score])</f>
        <v>520</v>
      </c>
      <c r="AV516">
        <f>(Table2[[#This Row],[Rank 1Y]]+Table2[[#This Row],[Rank 6M]]+Table2[[#This Row],[Rank Sharpe]])/3</f>
        <v>481</v>
      </c>
    </row>
    <row r="517" spans="1:48" hidden="1" x14ac:dyDescent="0.3">
      <c r="A517" t="s">
        <v>1768</v>
      </c>
      <c r="B517" t="s">
        <v>1769</v>
      </c>
      <c r="C517" t="s">
        <v>2905</v>
      </c>
      <c r="D517" t="s">
        <v>354</v>
      </c>
      <c r="E517">
        <v>3654.5587260000002</v>
      </c>
      <c r="F517">
        <v>1345.85</v>
      </c>
      <c r="G517">
        <v>1.9023028065735299</v>
      </c>
      <c r="H517">
        <f>(Table2[[#This Row],[1Y Return vs Nifty]]-AVERAGE(Table2[1Y Return vs Nifty]))/_xlfn.STDEV.P(Table2[1Y Return vs Nifty])</f>
        <v>-0.52529852154891465</v>
      </c>
      <c r="I517">
        <v>-6.6391103298181804</v>
      </c>
      <c r="J517">
        <f>(Table2[[#This Row],[1M Return vs Nifty]]-AVERAGE(Table2[1M Return vs Nifty]))/_xlfn.STDEV.P(Table2[1M Return vs Nifty])</f>
        <v>-0.87029969414276309</v>
      </c>
      <c r="K517">
        <v>-18.831739449911701</v>
      </c>
      <c r="L517">
        <f>(Table2[[#This Row],[6M Return vs Nifty]]-AVERAGE(Table2[6M Return vs Nifty]))/_xlfn.STDEV.P(Table2[6M Return vs Nifty])</f>
        <v>-1.0337178306408357</v>
      </c>
      <c r="M517">
        <v>3.8210467301154698</v>
      </c>
      <c r="N517">
        <f>(Table2[[#This Row],[1W Return vs Nifty]]-AVERAGE(Table2[1W Return vs Nifty]))/_xlfn.STDEV.P(Table2[1W Return vs Nifty])</f>
        <v>0.43302113719749313</v>
      </c>
      <c r="O517">
        <v>1276.8399999999999</v>
      </c>
      <c r="P517">
        <v>1296.57161852743</v>
      </c>
      <c r="Q517">
        <v>1270.91449389635</v>
      </c>
      <c r="R517">
        <v>51.280848899805598</v>
      </c>
      <c r="S517">
        <v>5.4047492246483531E-2</v>
      </c>
      <c r="T517">
        <v>3.8006679128560039E-2</v>
      </c>
      <c r="U517">
        <v>5.8961878602795448E-2</v>
      </c>
      <c r="V517">
        <v>0.94742224229515304</v>
      </c>
      <c r="W517">
        <v>1322.05</v>
      </c>
      <c r="X517">
        <v>1389</v>
      </c>
      <c r="Y517">
        <v>1282.25</v>
      </c>
      <c r="Z517">
        <v>1389</v>
      </c>
      <c r="AA517">
        <v>1104.0999999999999</v>
      </c>
      <c r="AB517">
        <v>1389</v>
      </c>
      <c r="AC517">
        <v>1.8002344843235818E-2</v>
      </c>
      <c r="AD517">
        <v>3.2061522457926372E-2</v>
      </c>
      <c r="AE517">
        <v>4.9600311951647491E-2</v>
      </c>
      <c r="AF517">
        <v>3.2061522457926372E-2</v>
      </c>
      <c r="AG517">
        <v>0.21895661624852814</v>
      </c>
      <c r="AH517">
        <v>3.2061522457926372E-2</v>
      </c>
      <c r="AI517">
        <v>35.449715792993203</v>
      </c>
      <c r="AJ517">
        <v>42.417989417989297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0.08</v>
      </c>
      <c r="AM517" t="s">
        <v>2950</v>
      </c>
      <c r="AN517">
        <v>18.38</v>
      </c>
      <c r="AO517" t="s">
        <v>2950</v>
      </c>
      <c r="AP517">
        <v>7.0548587108735003E-2</v>
      </c>
      <c r="AQ517">
        <f>(Table2[[#This Row],[Sharpe Ratio]]-AVERAGE(Table2[Sharpe Ratio]))/_xlfn.STDEV.P(Table2[Sharpe Ratio])</f>
        <v>0.16572286296752267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494</v>
      </c>
      <c r="AT517">
        <f>_xlfn.RANK.AVG(Table2[[#This Row],[6M Return vs Nifty Z-Score]],Table2[6M Return vs Nifty Z-Score])</f>
        <v>648</v>
      </c>
      <c r="AU517">
        <f>_xlfn.RANK.AVG(Table2[[#This Row],[Sharpe Ratio Z-Score]],Table2[Sharpe Ratio Z-Score])</f>
        <v>302</v>
      </c>
      <c r="AV517">
        <f>(Table2[[#This Row],[Rank 1Y]]+Table2[[#This Row],[Rank 6M]]+Table2[[#This Row],[Rank Sharpe]])/3</f>
        <v>481.33333333333331</v>
      </c>
    </row>
    <row r="518" spans="1:48" hidden="1" x14ac:dyDescent="0.3">
      <c r="A518" t="s">
        <v>1406</v>
      </c>
      <c r="B518" t="s">
        <v>1407</v>
      </c>
      <c r="C518" t="s">
        <v>2914</v>
      </c>
      <c r="D518" t="s">
        <v>1408</v>
      </c>
      <c r="E518">
        <v>6476.6326989250001</v>
      </c>
      <c r="F518">
        <v>490.45</v>
      </c>
      <c r="G518">
        <v>-34.265093370989803</v>
      </c>
      <c r="H518">
        <f>(Table2[[#This Row],[1Y Return vs Nifty]]-AVERAGE(Table2[1Y Return vs Nifty]))/_xlfn.STDEV.P(Table2[1Y Return vs Nifty])</f>
        <v>-0.95766258789839365</v>
      </c>
      <c r="I518">
        <v>-5.5253779635557603</v>
      </c>
      <c r="J518">
        <f>(Table2[[#This Row],[1M Return vs Nifty]]-AVERAGE(Table2[1M Return vs Nifty]))/_xlfn.STDEV.P(Table2[1M Return vs Nifty])</f>
        <v>-0.77375323178437572</v>
      </c>
      <c r="K518">
        <v>4.7785838512577596</v>
      </c>
      <c r="L518">
        <f>(Table2[[#This Row],[6M Return vs Nifty]]-AVERAGE(Table2[6M Return vs Nifty]))/_xlfn.STDEV.P(Table2[6M Return vs Nifty])</f>
        <v>-0.31210429640754639</v>
      </c>
      <c r="M518">
        <v>-2.88034932510367</v>
      </c>
      <c r="N518">
        <f>(Table2[[#This Row],[1W Return vs Nifty]]-AVERAGE(Table2[1W Return vs Nifty]))/_xlfn.STDEV.P(Table2[1W Return vs Nifty])</f>
        <v>-0.83541608372964726</v>
      </c>
      <c r="O518">
        <v>491.59</v>
      </c>
      <c r="P518">
        <v>499.552867660625</v>
      </c>
      <c r="Q518">
        <v>498.14749899493103</v>
      </c>
      <c r="R518">
        <v>39.1376827184409</v>
      </c>
      <c r="S518">
        <v>-2.3190056754612831E-3</v>
      </c>
      <c r="T518">
        <v>-1.822203063962613E-2</v>
      </c>
      <c r="U518">
        <v>-1.5452248601993568E-2</v>
      </c>
      <c r="V518">
        <v>0.73736130420094803</v>
      </c>
      <c r="W518">
        <v>488.2</v>
      </c>
      <c r="X518">
        <v>498.6</v>
      </c>
      <c r="Y518">
        <v>486</v>
      </c>
      <c r="Z518">
        <v>504</v>
      </c>
      <c r="AA518">
        <v>428.45</v>
      </c>
      <c r="AB518">
        <v>514</v>
      </c>
      <c r="AC518">
        <v>4.6087668988119557E-3</v>
      </c>
      <c r="AD518">
        <v>1.6617392190845237E-2</v>
      </c>
      <c r="AE518">
        <v>9.1563786008230785E-3</v>
      </c>
      <c r="AF518">
        <v>2.7627688857172039E-2</v>
      </c>
      <c r="AG518">
        <v>0.1447076671723655</v>
      </c>
      <c r="AH518">
        <v>4.8017127128147541E-2</v>
      </c>
      <c r="AI518">
        <v>36.476705066775402</v>
      </c>
      <c r="AJ518">
        <v>25.418744406086098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-0.14000000000000001</v>
      </c>
      <c r="AM518" t="s">
        <v>2949</v>
      </c>
      <c r="AN518">
        <v>10.47</v>
      </c>
      <c r="AO518" t="s">
        <v>2950</v>
      </c>
      <c r="AP518">
        <v>4.9486081411018998E-2</v>
      </c>
      <c r="AQ518">
        <f>(Table2[[#This Row],[Sharpe Ratio]]-AVERAGE(Table2[Sharpe Ratio]))/_xlfn.STDEV.P(Table2[Sharpe Ratio])</f>
        <v>-7.0596884448358377E-2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678</v>
      </c>
      <c r="AT518">
        <f>_xlfn.RANK.AVG(Table2[[#This Row],[6M Return vs Nifty Z-Score]],Table2[6M Return vs Nifty Z-Score])</f>
        <v>401</v>
      </c>
      <c r="AU518">
        <f>_xlfn.RANK.AVG(Table2[[#This Row],[Sharpe Ratio Z-Score]],Table2[Sharpe Ratio Z-Score])</f>
        <v>366</v>
      </c>
      <c r="AV518">
        <f>(Table2[[#This Row],[Rank 1Y]]+Table2[[#This Row],[Rank 6M]]+Table2[[#This Row],[Rank Sharpe]])/3</f>
        <v>481.66666666666669</v>
      </c>
    </row>
    <row r="519" spans="1:48" x14ac:dyDescent="0.3">
      <c r="A519" t="s">
        <v>849</v>
      </c>
      <c r="B519" t="s">
        <v>850</v>
      </c>
      <c r="C519" t="s">
        <v>2913</v>
      </c>
      <c r="D519" t="s">
        <v>65</v>
      </c>
      <c r="E519">
        <v>16092.32369354</v>
      </c>
      <c r="F519">
        <v>713.9</v>
      </c>
      <c r="G519">
        <v>22.536551899432101</v>
      </c>
      <c r="H519">
        <f>(Table2[[#This Row],[1Y Return vs Nifty]]-AVERAGE(Table2[1Y Return vs Nifty]))/_xlfn.STDEV.P(Table2[1Y Return vs Nifty])</f>
        <v>-0.2786258609001811</v>
      </c>
      <c r="I519">
        <v>8.1232366710635198</v>
      </c>
      <c r="J519">
        <f>(Table2[[#This Row],[1M Return vs Nifty]]-AVERAGE(Table2[1M Return vs Nifty]))/_xlfn.STDEV.P(Table2[1M Return vs Nifty])</f>
        <v>0.40940844958757272</v>
      </c>
      <c r="K519">
        <v>-4.9293731584059701</v>
      </c>
      <c r="L519">
        <f>(Table2[[#This Row],[6M Return vs Nifty]]-AVERAGE(Table2[6M Return vs Nifty]))/_xlfn.STDEV.P(Table2[6M Return vs Nifty])</f>
        <v>-0.60881320117638915</v>
      </c>
      <c r="M519">
        <v>4.2686440531183703</v>
      </c>
      <c r="N519">
        <f>(Table2[[#This Row],[1W Return vs Nifty]]-AVERAGE(Table2[1W Return vs Nifty]))/_xlfn.STDEV.P(Table2[1W Return vs Nifty])</f>
        <v>0.51774215649048894</v>
      </c>
      <c r="O519">
        <v>679.81</v>
      </c>
      <c r="P519">
        <v>662.08991189744597</v>
      </c>
      <c r="Q519">
        <v>627.42742898112704</v>
      </c>
      <c r="R519">
        <v>40.1921045869463</v>
      </c>
      <c r="S519">
        <v>5.014636442535414E-2</v>
      </c>
      <c r="T519">
        <v>7.8252344842522081E-2</v>
      </c>
      <c r="U519">
        <v>0.13782083317475435</v>
      </c>
      <c r="V519">
        <v>1.9772711719876199</v>
      </c>
      <c r="W519">
        <v>706.35</v>
      </c>
      <c r="X519">
        <v>725.55</v>
      </c>
      <c r="Y519">
        <v>706.35</v>
      </c>
      <c r="Z519">
        <v>757.65</v>
      </c>
      <c r="AA519">
        <v>598</v>
      </c>
      <c r="AB519">
        <v>757.65</v>
      </c>
      <c r="AC519">
        <v>1.0688752035109994E-2</v>
      </c>
      <c r="AD519">
        <v>1.6318812158565565E-2</v>
      </c>
      <c r="AE519">
        <v>1.0688752035109994E-2</v>
      </c>
      <c r="AF519">
        <v>6.1283092870149991E-2</v>
      </c>
      <c r="AG519">
        <v>0.19381270903010028</v>
      </c>
      <c r="AH519">
        <v>6.1283092870149991E-2</v>
      </c>
      <c r="AI519">
        <v>7.5780921697716703</v>
      </c>
      <c r="AJ519">
        <v>49.460902334345199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0.05</v>
      </c>
      <c r="AM519" t="s">
        <v>2950</v>
      </c>
      <c r="AN519">
        <v>15.48</v>
      </c>
      <c r="AO519" t="s">
        <v>2950</v>
      </c>
      <c r="AP519">
        <v>-1.0368928446655001E-2</v>
      </c>
      <c r="AQ519">
        <f>(Table2[[#This Row],[Sharpe Ratio]]-AVERAGE(Table2[Sharpe Ratio]))/_xlfn.STDEV.P(Table2[Sharpe Ratio])</f>
        <v>-0.74216564336740987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-0.70245409936591852</v>
      </c>
      <c r="AS519">
        <f>_xlfn.RANK.AVG(Table2[[#This Row],[1Y Return vs Nifty Z-Score]],Table2[1Y Return vs Nifty Z-Score])</f>
        <v>378</v>
      </c>
      <c r="AT519">
        <f>_xlfn.RANK.AVG(Table2[[#This Row],[6M Return vs Nifty Z-Score]],Table2[6M Return vs Nifty Z-Score])</f>
        <v>497</v>
      </c>
      <c r="AU519">
        <f>_xlfn.RANK.AVG(Table2[[#This Row],[Sharpe Ratio Z-Score]],Table2[Sharpe Ratio Z-Score])</f>
        <v>572</v>
      </c>
      <c r="AV519">
        <f>(Table2[[#This Row],[Rank 1Y]]+Table2[[#This Row],[Rank 6M]]+Table2[[#This Row],[Rank Sharpe]])/3</f>
        <v>482.33333333333331</v>
      </c>
    </row>
    <row r="520" spans="1:48" hidden="1" x14ac:dyDescent="0.3">
      <c r="A520" t="s">
        <v>1467</v>
      </c>
      <c r="B520" t="s">
        <v>1468</v>
      </c>
      <c r="C520" t="s">
        <v>2906</v>
      </c>
      <c r="D520" t="s">
        <v>597</v>
      </c>
      <c r="E520">
        <v>5997.6821896199999</v>
      </c>
      <c r="F520">
        <v>1510.9</v>
      </c>
      <c r="G520">
        <v>-7.52310592225591</v>
      </c>
      <c r="H520">
        <f>(Table2[[#This Row],[1Y Return vs Nifty]]-AVERAGE(Table2[1Y Return vs Nifty]))/_xlfn.STDEV.P(Table2[1Y Return vs Nifty])</f>
        <v>-0.6379748122333585</v>
      </c>
      <c r="I520">
        <v>-12.2707892066464</v>
      </c>
      <c r="J520">
        <f>(Table2[[#This Row],[1M Return vs Nifty]]-AVERAGE(Table2[1M Return vs Nifty]))/_xlfn.STDEV.P(Table2[1M Return vs Nifty])</f>
        <v>-1.3584947840644903</v>
      </c>
      <c r="K520">
        <v>-26.9696035114087</v>
      </c>
      <c r="L520">
        <f>(Table2[[#This Row],[6M Return vs Nifty]]-AVERAGE(Table2[6M Return vs Nifty]))/_xlfn.STDEV.P(Table2[6M Return vs Nifty])</f>
        <v>-1.2824392382903467</v>
      </c>
      <c r="M520">
        <v>-1.7213178589847</v>
      </c>
      <c r="N520">
        <f>(Table2[[#This Row],[1W Return vs Nifty]]-AVERAGE(Table2[1W Return vs Nifty]))/_xlfn.STDEV.P(Table2[1W Return vs Nifty])</f>
        <v>-0.61603513090473916</v>
      </c>
      <c r="O520">
        <v>1535.44</v>
      </c>
      <c r="P520">
        <v>1594.9946614793701</v>
      </c>
      <c r="Q520">
        <v>1610.5122352906101</v>
      </c>
      <c r="R520">
        <v>33.211188071077302</v>
      </c>
      <c r="S520">
        <v>-1.5982389412806719E-2</v>
      </c>
      <c r="T520">
        <v>-5.2724102161803788E-2</v>
      </c>
      <c r="U520">
        <v>-6.1851275083691259E-2</v>
      </c>
      <c r="V520">
        <v>1.2245136849102101</v>
      </c>
      <c r="W520">
        <v>1510</v>
      </c>
      <c r="X520">
        <v>1515.5</v>
      </c>
      <c r="Y520">
        <v>1509.5</v>
      </c>
      <c r="Z520">
        <v>1540</v>
      </c>
      <c r="AA520">
        <v>1347.75</v>
      </c>
      <c r="AB520">
        <v>1569.65</v>
      </c>
      <c r="AC520">
        <v>5.9602649006618158E-4</v>
      </c>
      <c r="AD520">
        <v>3.0445429876231334E-3</v>
      </c>
      <c r="AE520">
        <v>9.2745942365035638E-4</v>
      </c>
      <c r="AF520">
        <v>1.9260043682573169E-2</v>
      </c>
      <c r="AG520">
        <v>0.12105360786496022</v>
      </c>
      <c r="AH520">
        <v>3.8884108809319029E-2</v>
      </c>
      <c r="AI520">
        <v>34.1187371765173</v>
      </c>
      <c r="AJ520">
        <v>29.136752136752101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-0.12</v>
      </c>
      <c r="AM520" t="s">
        <v>2949</v>
      </c>
      <c r="AN520">
        <v>7.89</v>
      </c>
      <c r="AO520" t="s">
        <v>2950</v>
      </c>
      <c r="AP520">
        <v>0.11307742084917</v>
      </c>
      <c r="AQ520">
        <f>(Table2[[#This Row],[Sharpe Ratio]]-AVERAGE(Table2[Sharpe Ratio]))/_xlfn.STDEV.P(Table2[Sharpe Ratio])</f>
        <v>0.64289321447614933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556</v>
      </c>
      <c r="AT520">
        <f>_xlfn.RANK.AVG(Table2[[#This Row],[6M Return vs Nifty Z-Score]],Table2[6M Return vs Nifty Z-Score])</f>
        <v>691</v>
      </c>
      <c r="AU520">
        <f>_xlfn.RANK.AVG(Table2[[#This Row],[Sharpe Ratio Z-Score]],Table2[Sharpe Ratio Z-Score])</f>
        <v>200</v>
      </c>
      <c r="AV520">
        <f>(Table2[[#This Row],[Rank 1Y]]+Table2[[#This Row],[Rank 6M]]+Table2[[#This Row],[Rank Sharpe]])/3</f>
        <v>482.33333333333331</v>
      </c>
    </row>
    <row r="521" spans="1:48" hidden="1" x14ac:dyDescent="0.3">
      <c r="A521" t="s">
        <v>769</v>
      </c>
      <c r="B521" t="s">
        <v>770</v>
      </c>
      <c r="C521" t="s">
        <v>2913</v>
      </c>
      <c r="D521" t="s">
        <v>65</v>
      </c>
      <c r="E521">
        <v>18672.513964379999</v>
      </c>
      <c r="F521">
        <v>869.15</v>
      </c>
      <c r="G521">
        <v>16.592889195907301</v>
      </c>
      <c r="H521">
        <f>(Table2[[#This Row],[1Y Return vs Nifty]]-AVERAGE(Table2[1Y Return vs Nifty]))/_xlfn.STDEV.P(Table2[1Y Return vs Nifty])</f>
        <v>-0.34967952931714963</v>
      </c>
      <c r="I521">
        <v>-16.5323159962544</v>
      </c>
      <c r="J521">
        <f>(Table2[[#This Row],[1M Return vs Nifty]]-AVERAGE(Table2[1M Return vs Nifty]))/_xlfn.STDEV.P(Table2[1M Return vs Nifty])</f>
        <v>-1.7279150759097257</v>
      </c>
      <c r="K521">
        <v>4.5902010564340099</v>
      </c>
      <c r="L521">
        <f>(Table2[[#This Row],[6M Return vs Nifty]]-AVERAGE(Table2[6M Return vs Nifty]))/_xlfn.STDEV.P(Table2[6M Return vs Nifty])</f>
        <v>-0.31786192931360563</v>
      </c>
      <c r="M521">
        <v>-5.23774385295284</v>
      </c>
      <c r="N521">
        <f>(Table2[[#This Row],[1W Return vs Nifty]]-AVERAGE(Table2[1W Return vs Nifty]))/_xlfn.STDEV.P(Table2[1W Return vs Nifty])</f>
        <v>-1.2816226560460282</v>
      </c>
      <c r="O521">
        <v>899.18</v>
      </c>
      <c r="P521">
        <v>930.69254236460699</v>
      </c>
      <c r="Q521">
        <v>876.27965825263198</v>
      </c>
      <c r="R521">
        <v>36.832626781692902</v>
      </c>
      <c r="S521">
        <v>-3.3397095131119436E-2</v>
      </c>
      <c r="T521">
        <v>-6.6125535086212328E-2</v>
      </c>
      <c r="U521">
        <v>-8.136281819948965E-3</v>
      </c>
      <c r="V521">
        <v>1.6839858060202</v>
      </c>
      <c r="W521">
        <v>847.75</v>
      </c>
      <c r="X521">
        <v>874.5</v>
      </c>
      <c r="Y521">
        <v>837.8</v>
      </c>
      <c r="Z521">
        <v>915</v>
      </c>
      <c r="AA521">
        <v>823.4</v>
      </c>
      <c r="AB521">
        <v>940.2</v>
      </c>
      <c r="AC521">
        <v>2.5243291064582785E-2</v>
      </c>
      <c r="AD521">
        <v>6.1554392222287202E-3</v>
      </c>
      <c r="AE521">
        <v>3.7419431845309159E-2</v>
      </c>
      <c r="AF521">
        <v>5.2752689409192977E-2</v>
      </c>
      <c r="AG521">
        <v>5.5562302647558903E-2</v>
      </c>
      <c r="AH521">
        <v>8.174653396997078E-2</v>
      </c>
      <c r="AI521">
        <v>25.870102974170099</v>
      </c>
      <c r="AJ521">
        <v>44.737718567860099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-0.15</v>
      </c>
      <c r="AM521" t="s">
        <v>2949</v>
      </c>
      <c r="AN521">
        <v>-0.05</v>
      </c>
      <c r="AO521" t="s">
        <v>2949</v>
      </c>
      <c r="AP521">
        <v>-4.8259145628142999E-2</v>
      </c>
      <c r="AQ521">
        <f>(Table2[[#This Row],[Sharpe Ratio]]-AVERAGE(Table2[Sharpe Ratio]))/_xlfn.STDEV.P(Table2[Sharpe Ratio])</f>
        <v>-1.167291062079254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410</v>
      </c>
      <c r="AT521">
        <f>_xlfn.RANK.AVG(Table2[[#This Row],[6M Return vs Nifty Z-Score]],Table2[6M Return vs Nifty Z-Score])</f>
        <v>405</v>
      </c>
      <c r="AU521">
        <f>_xlfn.RANK.AVG(Table2[[#This Row],[Sharpe Ratio Z-Score]],Table2[Sharpe Ratio Z-Score])</f>
        <v>637</v>
      </c>
      <c r="AV521">
        <f>(Table2[[#This Row],[Rank 1Y]]+Table2[[#This Row],[Rank 6M]]+Table2[[#This Row],[Rank Sharpe]])/3</f>
        <v>484</v>
      </c>
    </row>
    <row r="522" spans="1:48" x14ac:dyDescent="0.3">
      <c r="A522" t="s">
        <v>1117</v>
      </c>
      <c r="B522" t="s">
        <v>1118</v>
      </c>
      <c r="C522" t="s">
        <v>2906</v>
      </c>
      <c r="D522" t="s">
        <v>516</v>
      </c>
      <c r="E522">
        <v>9834.0979018750004</v>
      </c>
      <c r="F522">
        <v>860.85</v>
      </c>
      <c r="G522">
        <v>-8.9544311281961697</v>
      </c>
      <c r="H522">
        <f>(Table2[[#This Row],[1Y Return vs Nifty]]-AVERAGE(Table2[1Y Return vs Nifty]))/_xlfn.STDEV.P(Table2[1Y Return vs Nifty])</f>
        <v>-0.65508562616285959</v>
      </c>
      <c r="I522">
        <v>9.5392195039208403</v>
      </c>
      <c r="J522">
        <f>(Table2[[#This Row],[1M Return vs Nifty]]-AVERAGE(Table2[1M Return vs Nifty]))/_xlfn.STDEV.P(Table2[1M Return vs Nifty])</f>
        <v>0.5321561916967128</v>
      </c>
      <c r="K522">
        <v>2.73241670374136</v>
      </c>
      <c r="L522">
        <f>(Table2[[#This Row],[6M Return vs Nifty]]-AVERAGE(Table2[6M Return vs Nifty]))/_xlfn.STDEV.P(Table2[6M Return vs Nifty])</f>
        <v>-0.37464227558372404</v>
      </c>
      <c r="M522">
        <v>4.5210448113925699</v>
      </c>
      <c r="N522">
        <f>(Table2[[#This Row],[1W Return vs Nifty]]-AVERAGE(Table2[1W Return vs Nifty]))/_xlfn.STDEV.P(Table2[1W Return vs Nifty])</f>
        <v>0.56551645810573037</v>
      </c>
      <c r="O522">
        <v>802.16</v>
      </c>
      <c r="P522">
        <v>777.95651008028995</v>
      </c>
      <c r="Q522">
        <v>756.72035569158402</v>
      </c>
      <c r="R522">
        <v>40.091610910714799</v>
      </c>
      <c r="S522">
        <v>7.3164954622519263E-2</v>
      </c>
      <c r="T522">
        <v>0.10655285847682539</v>
      </c>
      <c r="U522">
        <v>0.13760650618847103</v>
      </c>
      <c r="V522">
        <v>1.67589053431766</v>
      </c>
      <c r="W522">
        <v>850.05</v>
      </c>
      <c r="X522">
        <v>874.1</v>
      </c>
      <c r="Y522">
        <v>834.3</v>
      </c>
      <c r="Z522">
        <v>902.3</v>
      </c>
      <c r="AA522">
        <v>680</v>
      </c>
      <c r="AB522">
        <v>902.3</v>
      </c>
      <c r="AC522">
        <v>1.2705134992059275E-2</v>
      </c>
      <c r="AD522">
        <v>1.5391763954231363E-2</v>
      </c>
      <c r="AE522">
        <v>3.1823085221143632E-2</v>
      </c>
      <c r="AF522">
        <v>4.815008421908562E-2</v>
      </c>
      <c r="AG522">
        <v>0.26595588235294132</v>
      </c>
      <c r="AH522">
        <v>4.815008421908562E-2</v>
      </c>
      <c r="AI522">
        <v>5.6862403438461904</v>
      </c>
      <c r="AJ522">
        <v>26.595588235294102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</v>
      </c>
      <c r="AM522" t="s">
        <v>2951</v>
      </c>
      <c r="AN522">
        <v>23.16</v>
      </c>
      <c r="AO522" t="s">
        <v>2950</v>
      </c>
      <c r="AP522">
        <v>1.4377278908965001E-2</v>
      </c>
      <c r="AQ522">
        <f>(Table2[[#This Row],[Sharpe Ratio]]-AVERAGE(Table2[Sharpe Ratio]))/_xlfn.STDEV.P(Table2[Sharpe Ratio])</f>
        <v>-0.46451503732316851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-0.39657028926730886</v>
      </c>
      <c r="AS522">
        <f>_xlfn.RANK.AVG(Table2[[#This Row],[1Y Return vs Nifty Z-Score]],Table2[1Y Return vs Nifty Z-Score])</f>
        <v>567</v>
      </c>
      <c r="AT522">
        <f>_xlfn.RANK.AVG(Table2[[#This Row],[6M Return vs Nifty Z-Score]],Table2[6M Return vs Nifty Z-Score])</f>
        <v>424</v>
      </c>
      <c r="AU522">
        <f>_xlfn.RANK.AVG(Table2[[#This Row],[Sharpe Ratio Z-Score]],Table2[Sharpe Ratio Z-Score])</f>
        <v>461</v>
      </c>
      <c r="AV522">
        <f>(Table2[[#This Row],[Rank 1Y]]+Table2[[#This Row],[Rank 6M]]+Table2[[#This Row],[Rank Sharpe]])/3</f>
        <v>484</v>
      </c>
    </row>
    <row r="523" spans="1:48" hidden="1" x14ac:dyDescent="0.3">
      <c r="A523" t="s">
        <v>561</v>
      </c>
      <c r="B523" t="s">
        <v>562</v>
      </c>
      <c r="C523" t="s">
        <v>2906</v>
      </c>
      <c r="D523" t="s">
        <v>508</v>
      </c>
      <c r="E523">
        <v>31562.441332679999</v>
      </c>
      <c r="F523">
        <v>4203.8999999999996</v>
      </c>
      <c r="G523">
        <v>-17.0201601236421</v>
      </c>
      <c r="H523">
        <f>(Table2[[#This Row],[1Y Return vs Nifty]]-AVERAGE(Table2[1Y Return vs Nifty]))/_xlfn.STDEV.P(Table2[1Y Return vs Nifty])</f>
        <v>-0.75150759055927063</v>
      </c>
      <c r="I523">
        <v>-10.608610048884399</v>
      </c>
      <c r="J523">
        <f>(Table2[[#This Row],[1M Return vs Nifty]]-AVERAGE(Table2[1M Return vs Nifty]))/_xlfn.STDEV.P(Table2[1M Return vs Nifty])</f>
        <v>-1.2144049449352639</v>
      </c>
      <c r="K523">
        <v>-12.188871277643299</v>
      </c>
      <c r="L523">
        <f>(Table2[[#This Row],[6M Return vs Nifty]]-AVERAGE(Table2[6M Return vs Nifty]))/_xlfn.STDEV.P(Table2[6M Return vs Nifty])</f>
        <v>-0.83068869300090342</v>
      </c>
      <c r="M523">
        <v>-4.3221228547926597E-3</v>
      </c>
      <c r="N523">
        <f>(Table2[[#This Row],[1W Return vs Nifty]]-AVERAGE(Table2[1W Return vs Nifty]))/_xlfn.STDEV.P(Table2[1W Return vs Nifty])</f>
        <v>-0.29104295286682275</v>
      </c>
      <c r="O523">
        <v>4170.03</v>
      </c>
      <c r="P523">
        <v>4303.4470409320102</v>
      </c>
      <c r="Q523">
        <v>4266.8531532553297</v>
      </c>
      <c r="R523">
        <v>40.032096935864402</v>
      </c>
      <c r="S523">
        <v>8.1222437248653634E-3</v>
      </c>
      <c r="T523">
        <v>-2.3131931213553725E-2</v>
      </c>
      <c r="U523">
        <v>-1.4754000429403336E-2</v>
      </c>
      <c r="V523">
        <v>0.84225378554407904</v>
      </c>
      <c r="W523">
        <v>4125</v>
      </c>
      <c r="X523">
        <v>4242</v>
      </c>
      <c r="Y523">
        <v>4072.05</v>
      </c>
      <c r="Z523">
        <v>4242</v>
      </c>
      <c r="AA523">
        <v>3880</v>
      </c>
      <c r="AB523">
        <v>4275</v>
      </c>
      <c r="AC523">
        <v>1.9127272727272659E-2</v>
      </c>
      <c r="AD523">
        <v>9.0630129165776285E-3</v>
      </c>
      <c r="AE523">
        <v>3.2379268427450425E-2</v>
      </c>
      <c r="AF523">
        <v>9.0630129165776285E-3</v>
      </c>
      <c r="AG523">
        <v>8.3479381443298806E-2</v>
      </c>
      <c r="AH523">
        <v>1.6912866623849387E-2</v>
      </c>
      <c r="AI523">
        <v>25.324103808368399</v>
      </c>
      <c r="AJ523">
        <v>14.8386920534324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-0.22</v>
      </c>
      <c r="AM523" t="s">
        <v>2949</v>
      </c>
      <c r="AN523">
        <v>3.31</v>
      </c>
      <c r="AO523" t="s">
        <v>2950</v>
      </c>
      <c r="AP523">
        <v>8.3837872990766005E-2</v>
      </c>
      <c r="AQ523">
        <f>(Table2[[#This Row],[Sharpe Ratio]]-AVERAGE(Table2[Sharpe Ratio]))/_xlfn.STDEV.P(Table2[Sharpe Ratio])</f>
        <v>0.31482766218044606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601</v>
      </c>
      <c r="AT523">
        <f>_xlfn.RANK.AVG(Table2[[#This Row],[6M Return vs Nifty Z-Score]],Table2[6M Return vs Nifty Z-Score])</f>
        <v>585</v>
      </c>
      <c r="AU523">
        <f>_xlfn.RANK.AVG(Table2[[#This Row],[Sharpe Ratio Z-Score]],Table2[Sharpe Ratio Z-Score])</f>
        <v>269</v>
      </c>
      <c r="AV523">
        <f>(Table2[[#This Row],[Rank 1Y]]+Table2[[#This Row],[Rank 6M]]+Table2[[#This Row],[Rank Sharpe]])/3</f>
        <v>485</v>
      </c>
    </row>
    <row r="524" spans="1:48" hidden="1" x14ac:dyDescent="0.3">
      <c r="A524" t="s">
        <v>1640</v>
      </c>
      <c r="B524" t="s">
        <v>1641</v>
      </c>
      <c r="C524" t="s">
        <v>2914</v>
      </c>
      <c r="D524" t="s">
        <v>1453</v>
      </c>
      <c r="E524">
        <v>4443.0926401750003</v>
      </c>
      <c r="F524">
        <v>704.35</v>
      </c>
      <c r="G524">
        <v>-4.4122204410452497</v>
      </c>
      <c r="H524">
        <f>(Table2[[#This Row],[1Y Return vs Nifty]]-AVERAGE(Table2[1Y Return vs Nifty]))/_xlfn.STDEV.P(Table2[1Y Return vs Nifty])</f>
        <v>-0.60078565186360544</v>
      </c>
      <c r="I524">
        <v>0.42869308180715598</v>
      </c>
      <c r="J524">
        <f>(Table2[[#This Row],[1M Return vs Nifty]]-AVERAGE(Table2[1M Return vs Nifty]))/_xlfn.STDEV.P(Table2[1M Return vs Nifty])</f>
        <v>-0.25761083216154923</v>
      </c>
      <c r="K524">
        <v>-24.534400986577399</v>
      </c>
      <c r="L524">
        <f>(Table2[[#This Row],[6M Return vs Nifty]]-AVERAGE(Table2[6M Return vs Nifty]))/_xlfn.STDEV.P(Table2[6M Return vs Nifty])</f>
        <v>-1.2080109859491215</v>
      </c>
      <c r="M524">
        <v>1.43929959304984</v>
      </c>
      <c r="N524">
        <f>(Table2[[#This Row],[1W Return vs Nifty]]-AVERAGE(Table2[1W Return vs Nifty]))/_xlfn.STDEV.P(Table2[1W Return vs Nifty])</f>
        <v>-1.7794886000811715E-2</v>
      </c>
      <c r="O524">
        <v>696.36</v>
      </c>
      <c r="P524">
        <v>720.81016441018699</v>
      </c>
      <c r="Q524">
        <v>747.36257371514705</v>
      </c>
      <c r="R524">
        <v>36.546956054382399</v>
      </c>
      <c r="S524">
        <v>1.1473950255614929E-2</v>
      </c>
      <c r="T524">
        <v>-2.2835644144468592E-2</v>
      </c>
      <c r="U524">
        <v>-5.7552485537683662E-2</v>
      </c>
      <c r="V524">
        <v>0.863357275737479</v>
      </c>
      <c r="W524">
        <v>700.2</v>
      </c>
      <c r="X524">
        <v>717</v>
      </c>
      <c r="Y524">
        <v>680.55</v>
      </c>
      <c r="Z524">
        <v>719.95</v>
      </c>
      <c r="AA524">
        <v>610.4</v>
      </c>
      <c r="AB524">
        <v>723.35</v>
      </c>
      <c r="AC524">
        <v>5.9268780348471495E-3</v>
      </c>
      <c r="AD524">
        <v>1.7959821111663166E-2</v>
      </c>
      <c r="AE524">
        <v>3.49717140548087E-2</v>
      </c>
      <c r="AF524">
        <v>2.2148079789877206E-2</v>
      </c>
      <c r="AG524">
        <v>0.15391546526867628</v>
      </c>
      <c r="AH524">
        <v>2.6975225385106771E-2</v>
      </c>
      <c r="AI524">
        <v>54.610633917796498</v>
      </c>
      <c r="AJ524">
        <v>25.765556646727902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-0.12</v>
      </c>
      <c r="AM524" t="s">
        <v>2949</v>
      </c>
      <c r="AN524">
        <v>8.0500000000000007</v>
      </c>
      <c r="AO524" t="s">
        <v>2950</v>
      </c>
      <c r="AP524">
        <v>9.3759545237531994E-2</v>
      </c>
      <c r="AQ524">
        <f>(Table2[[#This Row],[Sharpe Ratio]]-AVERAGE(Table2[Sharpe Ratio]))/_xlfn.STDEV.P(Table2[Sharpe Ratio])</f>
        <v>0.42614808687014244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534</v>
      </c>
      <c r="AT524">
        <f>_xlfn.RANK.AVG(Table2[[#This Row],[6M Return vs Nifty Z-Score]],Table2[6M Return vs Nifty Z-Score])</f>
        <v>676</v>
      </c>
      <c r="AU524">
        <f>_xlfn.RANK.AVG(Table2[[#This Row],[Sharpe Ratio Z-Score]],Table2[Sharpe Ratio Z-Score])</f>
        <v>245</v>
      </c>
      <c r="AV524">
        <f>(Table2[[#This Row],[Rank 1Y]]+Table2[[#This Row],[Rank 6M]]+Table2[[#This Row],[Rank Sharpe]])/3</f>
        <v>485</v>
      </c>
    </row>
    <row r="525" spans="1:48" x14ac:dyDescent="0.3">
      <c r="A525" t="s">
        <v>539</v>
      </c>
      <c r="B525" t="s">
        <v>540</v>
      </c>
      <c r="C525" t="s">
        <v>2906</v>
      </c>
      <c r="D525" t="s">
        <v>49</v>
      </c>
      <c r="E525">
        <v>33501.239079679901</v>
      </c>
      <c r="F525">
        <v>306.05</v>
      </c>
      <c r="G525">
        <v>-30.705396509003901</v>
      </c>
      <c r="H525">
        <f>(Table2[[#This Row],[1Y Return vs Nifty]]-AVERAGE(Table2[1Y Return vs Nifty]))/_xlfn.STDEV.P(Table2[1Y Return vs Nifty])</f>
        <v>-0.91510810035210777</v>
      </c>
      <c r="I525">
        <v>12.0961879644414</v>
      </c>
      <c r="J525">
        <f>(Table2[[#This Row],[1M Return vs Nifty]]-AVERAGE(Table2[1M Return vs Nifty]))/_xlfn.STDEV.P(Table2[1M Return vs Nifty])</f>
        <v>0.7538129080707654</v>
      </c>
      <c r="K525">
        <v>2.8267137638382001</v>
      </c>
      <c r="L525">
        <f>(Table2[[#This Row],[6M Return vs Nifty]]-AVERAGE(Table2[6M Return vs Nifty]))/_xlfn.STDEV.P(Table2[6M Return vs Nifty])</f>
        <v>-0.37176022971182698</v>
      </c>
      <c r="M525">
        <v>4.3037393699759798</v>
      </c>
      <c r="N525">
        <f>(Table2[[#This Row],[1W Return vs Nifty]]-AVERAGE(Table2[1W Return vs Nifty]))/_xlfn.STDEV.P(Table2[1W Return vs Nifty])</f>
        <v>0.52438498222644192</v>
      </c>
      <c r="O525">
        <v>287.85000000000002</v>
      </c>
      <c r="P525">
        <v>279.70978191892999</v>
      </c>
      <c r="Q525">
        <v>277.14623107128602</v>
      </c>
      <c r="R525">
        <v>66.482182648439903</v>
      </c>
      <c r="S525">
        <v>6.3227375369115713E-2</v>
      </c>
      <c r="T525">
        <v>9.4169813799019675E-2</v>
      </c>
      <c r="U525">
        <v>0.10429068011132192</v>
      </c>
      <c r="V525">
        <v>0.99050768298834102</v>
      </c>
      <c r="W525">
        <v>301.5</v>
      </c>
      <c r="X525">
        <v>308.2</v>
      </c>
      <c r="Y525">
        <v>296.05</v>
      </c>
      <c r="Z525">
        <v>313</v>
      </c>
      <c r="AA525">
        <v>256.35000000000002</v>
      </c>
      <c r="AB525">
        <v>313</v>
      </c>
      <c r="AC525">
        <v>1.5091210613598749E-2</v>
      </c>
      <c r="AD525">
        <v>7.0249959157000497E-3</v>
      </c>
      <c r="AE525">
        <v>3.3778078027360214E-2</v>
      </c>
      <c r="AF525">
        <v>2.2708707727495447E-2</v>
      </c>
      <c r="AG525">
        <v>0.1938755607567777</v>
      </c>
      <c r="AH525">
        <v>2.2708707727495447E-2</v>
      </c>
      <c r="AI525">
        <v>13.2331318412024</v>
      </c>
      <c r="AJ525">
        <v>28.944596587318301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-0.02</v>
      </c>
      <c r="AM525" t="s">
        <v>2949</v>
      </c>
      <c r="AN525">
        <v>17.940000000000001</v>
      </c>
      <c r="AO525" t="s">
        <v>2950</v>
      </c>
      <c r="AP525">
        <v>4.6903195662041999E-2</v>
      </c>
      <c r="AQ525">
        <f>(Table2[[#This Row],[Sharpe Ratio]]-AVERAGE(Table2[Sharpe Ratio]))/_xlfn.STDEV.P(Table2[Sharpe Ratio])</f>
        <v>-9.9576670451146862E-2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-0.10824711021787436</v>
      </c>
      <c r="AS525">
        <f>_xlfn.RANK.AVG(Table2[[#This Row],[1Y Return vs Nifty Z-Score]],Table2[1Y Return vs Nifty Z-Score])</f>
        <v>659</v>
      </c>
      <c r="AT525">
        <f>_xlfn.RANK.AVG(Table2[[#This Row],[6M Return vs Nifty Z-Score]],Table2[6M Return vs Nifty Z-Score])</f>
        <v>423</v>
      </c>
      <c r="AU525">
        <f>_xlfn.RANK.AVG(Table2[[#This Row],[Sharpe Ratio Z-Score]],Table2[Sharpe Ratio Z-Score])</f>
        <v>377</v>
      </c>
      <c r="AV525">
        <f>(Table2[[#This Row],[Rank 1Y]]+Table2[[#This Row],[Rank 6M]]+Table2[[#This Row],[Rank Sharpe]])/3</f>
        <v>486.33333333333331</v>
      </c>
    </row>
    <row r="526" spans="1:48" hidden="1" x14ac:dyDescent="0.3">
      <c r="A526" t="s">
        <v>1586</v>
      </c>
      <c r="B526" t="s">
        <v>1587</v>
      </c>
      <c r="C526" t="s">
        <v>2920</v>
      </c>
      <c r="D526" t="s">
        <v>268</v>
      </c>
      <c r="E526">
        <v>4959.6191408699997</v>
      </c>
      <c r="F526">
        <v>561.29999999999995</v>
      </c>
      <c r="G526">
        <v>-17.182579755271501</v>
      </c>
      <c r="H526">
        <f>(Table2[[#This Row],[1Y Return vs Nifty]]-AVERAGE(Table2[1Y Return vs Nifty]))/_xlfn.STDEV.P(Table2[1Y Return vs Nifty])</f>
        <v>-0.75344924021636794</v>
      </c>
      <c r="I526">
        <v>8.7297033110154398</v>
      </c>
      <c r="J526">
        <f>(Table2[[#This Row],[1M Return vs Nifty]]-AVERAGE(Table2[1M Return vs Nifty]))/_xlfn.STDEV.P(Table2[1M Return vs Nifty])</f>
        <v>0.46198141091959477</v>
      </c>
      <c r="K526">
        <v>-11.045859214333399</v>
      </c>
      <c r="L526">
        <f>(Table2[[#This Row],[6M Return vs Nifty]]-AVERAGE(Table2[6M Return vs Nifty]))/_xlfn.STDEV.P(Table2[6M Return vs Nifty])</f>
        <v>-0.79575427197857518</v>
      </c>
      <c r="M526">
        <v>6.6080444934369504</v>
      </c>
      <c r="N526">
        <f>(Table2[[#This Row],[1W Return vs Nifty]]-AVERAGE(Table2[1W Return vs Nifty]))/_xlfn.STDEV.P(Table2[1W Return vs Nifty])</f>
        <v>0.96054281603998526</v>
      </c>
      <c r="O526">
        <v>520.36</v>
      </c>
      <c r="P526">
        <v>511.63000442034399</v>
      </c>
      <c r="Q526">
        <v>524.98751203545203</v>
      </c>
      <c r="R526">
        <v>62.411910455766801</v>
      </c>
      <c r="S526">
        <v>7.8676301022369E-2</v>
      </c>
      <c r="T526">
        <v>9.7081866095656499E-2</v>
      </c>
      <c r="U526">
        <v>6.9168289020360207E-2</v>
      </c>
      <c r="V526">
        <v>1.42953747499752</v>
      </c>
      <c r="W526">
        <v>552</v>
      </c>
      <c r="X526">
        <v>567.15</v>
      </c>
      <c r="Y526">
        <v>516.70000000000005</v>
      </c>
      <c r="Z526">
        <v>567.15</v>
      </c>
      <c r="AA526">
        <v>475</v>
      </c>
      <c r="AB526">
        <v>567.15</v>
      </c>
      <c r="AC526">
        <v>1.6847826086956452E-2</v>
      </c>
      <c r="AD526">
        <v>1.0422234099412231E-2</v>
      </c>
      <c r="AE526">
        <v>8.6317011805689736E-2</v>
      </c>
      <c r="AF526">
        <v>1.0422234099412231E-2</v>
      </c>
      <c r="AG526">
        <v>0.18168421052631567</v>
      </c>
      <c r="AH526">
        <v>1.0422234099412231E-2</v>
      </c>
      <c r="AI526">
        <v>17.566363798325298</v>
      </c>
      <c r="AJ526">
        <v>29.049316013334799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0.13</v>
      </c>
      <c r="AM526" t="s">
        <v>2950</v>
      </c>
      <c r="AN526">
        <v>13.02</v>
      </c>
      <c r="AO526" t="s">
        <v>2950</v>
      </c>
      <c r="AP526">
        <v>7.0940826085664002E-2</v>
      </c>
      <c r="AQ526">
        <f>(Table2[[#This Row],[Sharpe Ratio]]-AVERAGE(Table2[Sharpe Ratio]))/_xlfn.STDEV.P(Table2[Sharpe Ratio])</f>
        <v>0.17012375511610384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603</v>
      </c>
      <c r="AT526">
        <f>_xlfn.RANK.AVG(Table2[[#This Row],[6M Return vs Nifty Z-Score]],Table2[6M Return vs Nifty Z-Score])</f>
        <v>567</v>
      </c>
      <c r="AU526">
        <f>_xlfn.RANK.AVG(Table2[[#This Row],[Sharpe Ratio Z-Score]],Table2[Sharpe Ratio Z-Score])</f>
        <v>300</v>
      </c>
      <c r="AV526">
        <f>(Table2[[#This Row],[Rank 1Y]]+Table2[[#This Row],[Rank 6M]]+Table2[[#This Row],[Rank Sharpe]])/3</f>
        <v>490</v>
      </c>
    </row>
    <row r="527" spans="1:48" x14ac:dyDescent="0.3">
      <c r="A527" t="s">
        <v>1863</v>
      </c>
      <c r="B527" t="s">
        <v>1864</v>
      </c>
      <c r="C527" t="s">
        <v>2915</v>
      </c>
      <c r="D527" t="s">
        <v>349</v>
      </c>
      <c r="E527">
        <v>3178.86104492</v>
      </c>
      <c r="F527">
        <v>476.15</v>
      </c>
      <c r="G527">
        <v>9.9244297937065795E-2</v>
      </c>
      <c r="H527">
        <f>(Table2[[#This Row],[1Y Return vs Nifty]]-AVERAGE(Table2[1Y Return vs Nifty]))/_xlfn.STDEV.P(Table2[1Y Return vs Nifty])</f>
        <v>-0.54685323079125991</v>
      </c>
      <c r="I527">
        <v>3.2870975473141701</v>
      </c>
      <c r="J527">
        <f>(Table2[[#This Row],[1M Return vs Nifty]]-AVERAGE(Table2[1M Return vs Nifty]))/_xlfn.STDEV.P(Table2[1M Return vs Nifty])</f>
        <v>-9.8234395222887485E-3</v>
      </c>
      <c r="K527">
        <v>13.1081888652465</v>
      </c>
      <c r="L527">
        <f>(Table2[[#This Row],[6M Return vs Nifty]]-AVERAGE(Table2[6M Return vs Nifty]))/_xlfn.STDEV.P(Table2[6M Return vs Nifty])</f>
        <v>-5.7522618882867256E-2</v>
      </c>
      <c r="M527">
        <v>3.5216109009747401</v>
      </c>
      <c r="N527">
        <f>(Table2[[#This Row],[1W Return vs Nifty]]-AVERAGE(Table2[1W Return vs Nifty]))/_xlfn.STDEV.P(Table2[1W Return vs Nifty])</f>
        <v>0.37634405859601638</v>
      </c>
      <c r="O527">
        <v>457.44</v>
      </c>
      <c r="P527">
        <v>447.47442150654001</v>
      </c>
      <c r="Q527">
        <v>422.53443246325003</v>
      </c>
      <c r="R527">
        <v>46.500531005523101</v>
      </c>
      <c r="S527">
        <v>4.09015389996501E-2</v>
      </c>
      <c r="T527">
        <v>6.4083167920338635E-2</v>
      </c>
      <c r="U527">
        <v>0.12689041038427828</v>
      </c>
      <c r="V527">
        <v>1.1699249778381899</v>
      </c>
      <c r="W527">
        <v>473.1</v>
      </c>
      <c r="X527">
        <v>492.6</v>
      </c>
      <c r="Y527">
        <v>458.75</v>
      </c>
      <c r="Z527">
        <v>492.6</v>
      </c>
      <c r="AA527">
        <v>399.25</v>
      </c>
      <c r="AB527">
        <v>492.6</v>
      </c>
      <c r="AC527">
        <v>6.4468399915449393E-3</v>
      </c>
      <c r="AD527">
        <v>3.4547936574608862E-2</v>
      </c>
      <c r="AE527">
        <v>3.7929155313351393E-2</v>
      </c>
      <c r="AF527">
        <v>3.4547936574608862E-2</v>
      </c>
      <c r="AG527">
        <v>0.19261114589855977</v>
      </c>
      <c r="AH527">
        <v>3.4547936574608862E-2</v>
      </c>
      <c r="AI527">
        <v>3.5388007980678302</v>
      </c>
      <c r="AJ527">
        <v>36.805056744720503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0.06</v>
      </c>
      <c r="AM527" t="s">
        <v>2950</v>
      </c>
      <c r="AN527">
        <v>10.75</v>
      </c>
      <c r="AO527" t="s">
        <v>2950</v>
      </c>
      <c r="AP527">
        <v>-4.9865043206276001E-2</v>
      </c>
      <c r="AQ527">
        <f>(Table2[[#This Row],[Sharpe Ratio]]-AVERAGE(Table2[Sharpe Ratio]))/_xlfn.STDEV.P(Table2[Sharpe Ratio])</f>
        <v>-1.1853091134681408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-1.4231643440685402</v>
      </c>
      <c r="AS527">
        <f>_xlfn.RANK.AVG(Table2[[#This Row],[1Y Return vs Nifty Z-Score]],Table2[1Y Return vs Nifty Z-Score])</f>
        <v>507</v>
      </c>
      <c r="AT527">
        <f>_xlfn.RANK.AVG(Table2[[#This Row],[6M Return vs Nifty Z-Score]],Table2[6M Return vs Nifty Z-Score])</f>
        <v>328</v>
      </c>
      <c r="AU527">
        <f>_xlfn.RANK.AVG(Table2[[#This Row],[Sharpe Ratio Z-Score]],Table2[Sharpe Ratio Z-Score])</f>
        <v>639</v>
      </c>
      <c r="AV527">
        <f>(Table2[[#This Row],[Rank 1Y]]+Table2[[#This Row],[Rank 6M]]+Table2[[#This Row],[Rank Sharpe]])/3</f>
        <v>491.33333333333331</v>
      </c>
    </row>
    <row r="528" spans="1:48" x14ac:dyDescent="0.3">
      <c r="A528" t="s">
        <v>745</v>
      </c>
      <c r="B528" t="s">
        <v>746</v>
      </c>
      <c r="C528" t="s">
        <v>2917</v>
      </c>
      <c r="D528" t="s">
        <v>400</v>
      </c>
      <c r="E528">
        <v>19389.18741975</v>
      </c>
      <c r="F528">
        <v>1820.55</v>
      </c>
      <c r="G528">
        <v>-0.84098886778700399</v>
      </c>
      <c r="H528">
        <f>(Table2[[#This Row],[1Y Return vs Nifty]]-AVERAGE(Table2[1Y Return vs Nifty]))/_xlfn.STDEV.P(Table2[1Y Return vs Nifty])</f>
        <v>-0.55809327231521377</v>
      </c>
      <c r="I528">
        <v>7.9956507548473903</v>
      </c>
      <c r="J528">
        <f>(Table2[[#This Row],[1M Return vs Nifty]]-AVERAGE(Table2[1M Return vs Nifty]))/_xlfn.STDEV.P(Table2[1M Return vs Nifty])</f>
        <v>0.39834836977795129</v>
      </c>
      <c r="K528">
        <v>23.691713747443998</v>
      </c>
      <c r="L528">
        <f>(Table2[[#This Row],[6M Return vs Nifty]]-AVERAGE(Table2[6M Return vs Nifty]))/_xlfn.STDEV.P(Table2[6M Return vs Nifty])</f>
        <v>0.26594668297587548</v>
      </c>
      <c r="M528">
        <v>1.2918930499137999</v>
      </c>
      <c r="N528">
        <f>(Table2[[#This Row],[1W Return vs Nifty]]-AVERAGE(Table2[1W Return vs Nifty]))/_xlfn.STDEV.P(Table2[1W Return vs Nifty])</f>
        <v>-4.5695929959605322E-2</v>
      </c>
      <c r="O528">
        <v>1686.29</v>
      </c>
      <c r="P528">
        <v>1544.25934666846</v>
      </c>
      <c r="Q528">
        <v>1461.7964244554901</v>
      </c>
      <c r="R528">
        <v>56.890249045363397</v>
      </c>
      <c r="S528">
        <v>7.9618570945685585E-2</v>
      </c>
      <c r="T528">
        <v>0.17891467124845395</v>
      </c>
      <c r="U528">
        <v>0.24541965594021975</v>
      </c>
      <c r="V528">
        <v>1.73266563631296</v>
      </c>
      <c r="W528">
        <v>1800.05</v>
      </c>
      <c r="X528">
        <v>1856.95</v>
      </c>
      <c r="Y528">
        <v>1757.4</v>
      </c>
      <c r="Z528">
        <v>1856.95</v>
      </c>
      <c r="AA528">
        <v>1380</v>
      </c>
      <c r="AB528">
        <v>1856.95</v>
      </c>
      <c r="AC528">
        <v>1.1388572539651642E-2</v>
      </c>
      <c r="AD528">
        <v>1.9993957869874457E-2</v>
      </c>
      <c r="AE528">
        <v>3.5933765790371996E-2</v>
      </c>
      <c r="AF528">
        <v>1.9993957869874457E-2</v>
      </c>
      <c r="AG528">
        <v>0.31923913043478258</v>
      </c>
      <c r="AH528">
        <v>1.9993957869874457E-2</v>
      </c>
      <c r="AI528">
        <v>1.3430007415341501</v>
      </c>
      <c r="AJ528">
        <v>53.490430823707896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0.36</v>
      </c>
      <c r="AM528" t="s">
        <v>2950</v>
      </c>
      <c r="AN528">
        <v>26.21</v>
      </c>
      <c r="AO528" t="s">
        <v>2950</v>
      </c>
      <c r="AP528">
        <v>-0.126684933605094</v>
      </c>
      <c r="AQ528">
        <f>(Table2[[#This Row],[Sharpe Ratio]]-AVERAGE(Table2[Sharpe Ratio]))/_xlfn.STDEV.P(Table2[Sharpe Ratio])</f>
        <v>-2.0472225703049949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-1.9867167198259874</v>
      </c>
      <c r="AS528">
        <f>_xlfn.RANK.AVG(Table2[[#This Row],[1Y Return vs Nifty Z-Score]],Table2[1Y Return vs Nifty Z-Score])</f>
        <v>513</v>
      </c>
      <c r="AT528">
        <f>_xlfn.RANK.AVG(Table2[[#This Row],[6M Return vs Nifty Z-Score]],Table2[6M Return vs Nifty Z-Score])</f>
        <v>244</v>
      </c>
      <c r="AU528">
        <f>_xlfn.RANK.AVG(Table2[[#This Row],[Sharpe Ratio Z-Score]],Table2[Sharpe Ratio Z-Score])</f>
        <v>718</v>
      </c>
      <c r="AV528">
        <f>(Table2[[#This Row],[Rank 1Y]]+Table2[[#This Row],[Rank 6M]]+Table2[[#This Row],[Rank Sharpe]])/3</f>
        <v>491.66666666666669</v>
      </c>
    </row>
    <row r="529" spans="1:48" x14ac:dyDescent="0.3">
      <c r="A529" t="s">
        <v>1700</v>
      </c>
      <c r="B529" t="s">
        <v>1701</v>
      </c>
      <c r="C529" t="s">
        <v>2906</v>
      </c>
      <c r="D529" t="s">
        <v>24</v>
      </c>
      <c r="E529">
        <v>4046.6984478250001</v>
      </c>
      <c r="F529">
        <v>141.31</v>
      </c>
      <c r="G529">
        <v>-5.4805830039951999</v>
      </c>
      <c r="H529">
        <f>(Table2[[#This Row],[1Y Return vs Nifty]]-AVERAGE(Table2[1Y Return vs Nifty]))/_xlfn.STDEV.P(Table2[1Y Return vs Nifty])</f>
        <v>-0.61355741955693877</v>
      </c>
      <c r="I529">
        <v>4.9653484723057604</v>
      </c>
      <c r="J529">
        <f>(Table2[[#This Row],[1M Return vs Nifty]]-AVERAGE(Table2[1M Return vs Nifty]))/_xlfn.STDEV.P(Table2[1M Return vs Nifty])</f>
        <v>0.13565961786732786</v>
      </c>
      <c r="K529">
        <v>1.3615770612090501</v>
      </c>
      <c r="L529">
        <f>(Table2[[#This Row],[6M Return vs Nifty]]-AVERAGE(Table2[6M Return vs Nifty]))/_xlfn.STDEV.P(Table2[6M Return vs Nifty])</f>
        <v>-0.41653989920778683</v>
      </c>
      <c r="M529">
        <v>4.0856333189563596</v>
      </c>
      <c r="N529">
        <f>(Table2[[#This Row],[1W Return vs Nifty]]-AVERAGE(Table2[1W Return vs Nifty]))/_xlfn.STDEV.P(Table2[1W Return vs Nifty])</f>
        <v>0.48310196732281474</v>
      </c>
      <c r="O529">
        <v>134.56</v>
      </c>
      <c r="P529">
        <v>131.93308540016099</v>
      </c>
      <c r="Q529">
        <v>127.540738667451</v>
      </c>
      <c r="R529">
        <v>40.9300208611076</v>
      </c>
      <c r="S529">
        <v>5.0163495838287719E-2</v>
      </c>
      <c r="T529">
        <v>7.1073260898873558E-2</v>
      </c>
      <c r="U529">
        <v>0.107959711355059</v>
      </c>
      <c r="V529">
        <v>1.4907190212597701</v>
      </c>
      <c r="W529">
        <v>140.85</v>
      </c>
      <c r="X529">
        <v>145.9</v>
      </c>
      <c r="Y529">
        <v>135.51</v>
      </c>
      <c r="Z529">
        <v>145.9</v>
      </c>
      <c r="AA529">
        <v>115</v>
      </c>
      <c r="AB529">
        <v>145.9</v>
      </c>
      <c r="AC529">
        <v>3.2658856940006586E-3</v>
      </c>
      <c r="AD529">
        <v>3.24817776519708E-2</v>
      </c>
      <c r="AE529">
        <v>4.280126927902006E-2</v>
      </c>
      <c r="AF529">
        <v>3.24817776519708E-2</v>
      </c>
      <c r="AG529">
        <v>0.22878260869565215</v>
      </c>
      <c r="AH529">
        <v>3.24817776519708E-2</v>
      </c>
      <c r="AI529">
        <v>15.6676809850682</v>
      </c>
      <c r="AJ529">
        <v>28.580527752502199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0.03</v>
      </c>
      <c r="AM529" t="s">
        <v>2950</v>
      </c>
      <c r="AN529">
        <v>15.97</v>
      </c>
      <c r="AO529" t="s">
        <v>2950</v>
      </c>
      <c r="AP529">
        <v>4.3482304704920002E-3</v>
      </c>
      <c r="AQ529">
        <f>(Table2[[#This Row],[Sharpe Ratio]]-AVERAGE(Table2[Sharpe Ratio]))/_xlfn.STDEV.P(Table2[Sharpe Ratio])</f>
        <v>-0.57704021489777124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-0.98837594847235422</v>
      </c>
      <c r="AS529">
        <f>_xlfn.RANK.AVG(Table2[[#This Row],[1Y Return vs Nifty Z-Score]],Table2[1Y Return vs Nifty Z-Score])</f>
        <v>541</v>
      </c>
      <c r="AT529">
        <f>_xlfn.RANK.AVG(Table2[[#This Row],[6M Return vs Nifty Z-Score]],Table2[6M Return vs Nifty Z-Score])</f>
        <v>442</v>
      </c>
      <c r="AU529">
        <f>_xlfn.RANK.AVG(Table2[[#This Row],[Sharpe Ratio Z-Score]],Table2[Sharpe Ratio Z-Score])</f>
        <v>492</v>
      </c>
      <c r="AV529">
        <f>(Table2[[#This Row],[Rank 1Y]]+Table2[[#This Row],[Rank 6M]]+Table2[[#This Row],[Rank Sharpe]])/3</f>
        <v>491.66666666666669</v>
      </c>
    </row>
    <row r="530" spans="1:48" x14ac:dyDescent="0.3">
      <c r="A530" t="s">
        <v>1267</v>
      </c>
      <c r="B530" t="s">
        <v>1268</v>
      </c>
      <c r="C530" t="s">
        <v>2908</v>
      </c>
      <c r="D530" t="s">
        <v>1033</v>
      </c>
      <c r="E530">
        <v>7836.9494220249999</v>
      </c>
      <c r="F530">
        <v>443.4</v>
      </c>
      <c r="G530">
        <v>-13.723528254023201</v>
      </c>
      <c r="H530">
        <f>(Table2[[#This Row],[1Y Return vs Nifty]]-AVERAGE(Table2[1Y Return vs Nifty]))/_xlfn.STDEV.P(Table2[1Y Return vs Nifty])</f>
        <v>-0.71209792021949825</v>
      </c>
      <c r="I530">
        <v>11.8894784210102</v>
      </c>
      <c r="J530">
        <f>(Table2[[#This Row],[1M Return vs Nifty]]-AVERAGE(Table2[1M Return vs Nifty]))/_xlfn.STDEV.P(Table2[1M Return vs Nifty])</f>
        <v>0.73589381389828112</v>
      </c>
      <c r="K530">
        <v>4.3330974109636404</v>
      </c>
      <c r="L530">
        <f>(Table2[[#This Row],[6M Return vs Nifty]]-AVERAGE(Table2[6M Return vs Nifty]))/_xlfn.STDEV.P(Table2[6M Return vs Nifty])</f>
        <v>-0.32571991024447017</v>
      </c>
      <c r="M530">
        <v>-0.66924497491899304</v>
      </c>
      <c r="N530">
        <f>(Table2[[#This Row],[1W Return vs Nifty]]-AVERAGE(Table2[1W Return vs Nifty]))/_xlfn.STDEV.P(Table2[1W Return vs Nifty])</f>
        <v>-0.41689925021943192</v>
      </c>
      <c r="O530">
        <v>411.42</v>
      </c>
      <c r="P530">
        <v>395.81769196351303</v>
      </c>
      <c r="Q530">
        <v>393.055006472765</v>
      </c>
      <c r="R530">
        <v>63.9635227991362</v>
      </c>
      <c r="S530">
        <v>7.7730786058042733E-2</v>
      </c>
      <c r="T530">
        <v>0.12021268630123072</v>
      </c>
      <c r="U530">
        <v>0.12808638154497953</v>
      </c>
      <c r="V530">
        <v>2.5993211825868601</v>
      </c>
      <c r="W530">
        <v>436.25</v>
      </c>
      <c r="X530">
        <v>455.85</v>
      </c>
      <c r="Y530">
        <v>422.2</v>
      </c>
      <c r="Z530">
        <v>455.85</v>
      </c>
      <c r="AA530">
        <v>352</v>
      </c>
      <c r="AB530">
        <v>455.85</v>
      </c>
      <c r="AC530">
        <v>1.6389684813753469E-2</v>
      </c>
      <c r="AD530">
        <v>2.8078484438430307E-2</v>
      </c>
      <c r="AE530">
        <v>5.0213169114163847E-2</v>
      </c>
      <c r="AF530">
        <v>2.8078484438430307E-2</v>
      </c>
      <c r="AG530">
        <v>0.25965909090909078</v>
      </c>
      <c r="AH530">
        <v>2.8078484438430307E-2</v>
      </c>
      <c r="AI530">
        <v>9.5850248082995009</v>
      </c>
      <c r="AJ530">
        <v>29.0829694323144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0.13</v>
      </c>
      <c r="AM530" t="s">
        <v>2950</v>
      </c>
      <c r="AN530">
        <v>21.78</v>
      </c>
      <c r="AO530" t="s">
        <v>2950</v>
      </c>
      <c r="AP530">
        <v>8.0731943497049999E-3</v>
      </c>
      <c r="AQ530">
        <f>(Table2[[#This Row],[Sharpe Ratio]]-AVERAGE(Table2[Sharpe Ratio]))/_xlfn.STDEV.P(Table2[Sharpe Ratio])</f>
        <v>-0.5352463972151793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-1.2540696640002986</v>
      </c>
      <c r="AS530">
        <f>_xlfn.RANK.AVG(Table2[[#This Row],[1Y Return vs Nifty Z-Score]],Table2[1Y Return vs Nifty Z-Score])</f>
        <v>590</v>
      </c>
      <c r="AT530">
        <f>_xlfn.RANK.AVG(Table2[[#This Row],[6M Return vs Nifty Z-Score]],Table2[6M Return vs Nifty Z-Score])</f>
        <v>406</v>
      </c>
      <c r="AU530">
        <f>_xlfn.RANK.AVG(Table2[[#This Row],[Sharpe Ratio Z-Score]],Table2[Sharpe Ratio Z-Score])</f>
        <v>481</v>
      </c>
      <c r="AV530">
        <f>(Table2[[#This Row],[Rank 1Y]]+Table2[[#This Row],[Rank 6M]]+Table2[[#This Row],[Rank Sharpe]])/3</f>
        <v>492.33333333333331</v>
      </c>
    </row>
    <row r="531" spans="1:48" hidden="1" x14ac:dyDescent="0.3">
      <c r="A531" t="s">
        <v>1458</v>
      </c>
      <c r="B531" t="s">
        <v>1459</v>
      </c>
      <c r="C531" t="s">
        <v>2916</v>
      </c>
      <c r="D531" t="s">
        <v>1460</v>
      </c>
      <c r="E531">
        <v>6056.1209327699999</v>
      </c>
      <c r="F531">
        <v>474.1</v>
      </c>
      <c r="G531">
        <v>-0.84308019709661797</v>
      </c>
      <c r="H531">
        <f>(Table2[[#This Row],[1Y Return vs Nifty]]-AVERAGE(Table2[1Y Return vs Nifty]))/_xlfn.STDEV.P(Table2[1Y Return vs Nifty])</f>
        <v>-0.55811827316514895</v>
      </c>
      <c r="I531">
        <v>-5.2907427757749499</v>
      </c>
      <c r="J531">
        <f>(Table2[[#This Row],[1M Return vs Nifty]]-AVERAGE(Table2[1M Return vs Nifty]))/_xlfn.STDEV.P(Table2[1M Return vs Nifty])</f>
        <v>-0.75341333863656756</v>
      </c>
      <c r="K531">
        <v>1.09089527800482</v>
      </c>
      <c r="L531">
        <f>(Table2[[#This Row],[6M Return vs Nifty]]-AVERAGE(Table2[6M Return vs Nifty]))/_xlfn.STDEV.P(Table2[6M Return vs Nifty])</f>
        <v>-0.42481287521658628</v>
      </c>
      <c r="M531">
        <v>-0.75674543540858596</v>
      </c>
      <c r="N531">
        <f>(Table2[[#This Row],[1W Return vs Nifty]]-AVERAGE(Table2[1W Return vs Nifty]))/_xlfn.STDEV.P(Table2[1W Return vs Nifty])</f>
        <v>-0.4334612978910995</v>
      </c>
      <c r="O531">
        <v>448.07</v>
      </c>
      <c r="P531">
        <v>459.06698892897703</v>
      </c>
      <c r="Q531">
        <v>440.20768478604498</v>
      </c>
      <c r="R531">
        <v>35.870570665829902</v>
      </c>
      <c r="S531">
        <v>5.809360144620257E-2</v>
      </c>
      <c r="T531">
        <v>3.274687885115779E-2</v>
      </c>
      <c r="U531">
        <v>7.6991648227194842E-2</v>
      </c>
      <c r="V531">
        <v>1.3736256389210899</v>
      </c>
      <c r="W531">
        <v>454.05</v>
      </c>
      <c r="X531">
        <v>477.4</v>
      </c>
      <c r="Y531">
        <v>441.25</v>
      </c>
      <c r="Z531">
        <v>477.4</v>
      </c>
      <c r="AA531">
        <v>385</v>
      </c>
      <c r="AB531">
        <v>477.4</v>
      </c>
      <c r="AC531">
        <v>4.4158132364277014E-2</v>
      </c>
      <c r="AD531">
        <v>6.9605568445474386E-3</v>
      </c>
      <c r="AE531">
        <v>7.4447592067988788E-2</v>
      </c>
      <c r="AF531">
        <v>6.9605568445474386E-3</v>
      </c>
      <c r="AG531">
        <v>0.23142857142857154</v>
      </c>
      <c r="AH531">
        <v>6.9605568445474386E-3</v>
      </c>
      <c r="AI531">
        <v>21.683189200590501</v>
      </c>
      <c r="AJ531">
        <v>38.504236050248302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-0.08</v>
      </c>
      <c r="AM531" t="s">
        <v>2949</v>
      </c>
      <c r="AN531">
        <v>13.39</v>
      </c>
      <c r="AO531" t="s">
        <v>2950</v>
      </c>
      <c r="AP531">
        <v>0</v>
      </c>
      <c r="AQ531">
        <f>(Table2[[#This Row],[Sharpe Ratio]]-AVERAGE(Table2[Sharpe Ratio]))/_xlfn.STDEV.P(Table2[Sharpe Ratio])</f>
        <v>-0.62582703737939727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514</v>
      </c>
      <c r="AT531">
        <f>_xlfn.RANK.AVG(Table2[[#This Row],[6M Return vs Nifty Z-Score]],Table2[6M Return vs Nifty Z-Score])</f>
        <v>446</v>
      </c>
      <c r="AU531">
        <f>_xlfn.RANK.AVG(Table2[[#This Row],[Sharpe Ratio Z-Score]],Table2[Sharpe Ratio Z-Score])</f>
        <v>520</v>
      </c>
      <c r="AV531">
        <f>(Table2[[#This Row],[Rank 1Y]]+Table2[[#This Row],[Rank 6M]]+Table2[[#This Row],[Rank Sharpe]])/3</f>
        <v>493.33333333333331</v>
      </c>
    </row>
    <row r="532" spans="1:48" hidden="1" x14ac:dyDescent="0.3">
      <c r="A532" t="s">
        <v>2098</v>
      </c>
      <c r="B532" t="s">
        <v>2099</v>
      </c>
      <c r="C532" t="s">
        <v>2918</v>
      </c>
      <c r="D532" t="s">
        <v>101</v>
      </c>
      <c r="E532">
        <v>2445.0555899999999</v>
      </c>
      <c r="F532">
        <v>98.63</v>
      </c>
      <c r="G532">
        <v>13.315074963669399</v>
      </c>
      <c r="H532">
        <f>(Table2[[#This Row],[1Y Return vs Nifty]]-AVERAGE(Table2[1Y Return vs Nifty]))/_xlfn.STDEV.P(Table2[1Y Return vs Nifty])</f>
        <v>-0.38886424372763162</v>
      </c>
      <c r="I532">
        <v>4.0564380084438296</v>
      </c>
      <c r="J532">
        <f>(Table2[[#This Row],[1M Return vs Nifty]]-AVERAGE(Table2[1M Return vs Nifty]))/_xlfn.STDEV.P(Table2[1M Return vs Nifty])</f>
        <v>5.6868615159129769E-2</v>
      </c>
      <c r="K532">
        <v>-34.551721551889202</v>
      </c>
      <c r="L532">
        <f>(Table2[[#This Row],[6M Return vs Nifty]]-AVERAGE(Table2[6M Return vs Nifty]))/_xlfn.STDEV.P(Table2[6M Return vs Nifty])</f>
        <v>-1.5141751161253658</v>
      </c>
      <c r="M532">
        <v>-6.2634348184050896</v>
      </c>
      <c r="N532">
        <f>(Table2[[#This Row],[1W Return vs Nifty]]-AVERAGE(Table2[1W Return vs Nifty]))/_xlfn.STDEV.P(Table2[1W Return vs Nifty])</f>
        <v>-1.4757649790825949</v>
      </c>
      <c r="O532">
        <v>96.08</v>
      </c>
      <c r="P532">
        <v>95.718878043684697</v>
      </c>
      <c r="Q532">
        <v>100.827088271625</v>
      </c>
      <c r="R532">
        <v>61.722532440874197</v>
      </c>
      <c r="S532">
        <v>2.6540383014154845E-2</v>
      </c>
      <c r="T532">
        <v>3.041324779200516E-2</v>
      </c>
      <c r="U532">
        <v>-2.1790654766367101E-2</v>
      </c>
      <c r="V532">
        <v>1.99623500665988</v>
      </c>
      <c r="W532">
        <v>98</v>
      </c>
      <c r="X532">
        <v>101.15</v>
      </c>
      <c r="Y532">
        <v>98</v>
      </c>
      <c r="Z532">
        <v>110</v>
      </c>
      <c r="AA532">
        <v>84.1</v>
      </c>
      <c r="AB532">
        <v>112.62</v>
      </c>
      <c r="AC532">
        <v>6.4285714285714501E-3</v>
      </c>
      <c r="AD532">
        <v>2.5550035486160416E-2</v>
      </c>
      <c r="AE532">
        <v>6.4285714285714501E-3</v>
      </c>
      <c r="AF532">
        <v>0.11527932677684283</v>
      </c>
      <c r="AG532">
        <v>0.17277051129607623</v>
      </c>
      <c r="AH532">
        <v>0.14184325256007302</v>
      </c>
      <c r="AI532">
        <v>58.166886342897698</v>
      </c>
      <c r="AJ532">
        <v>44.831130690161501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-0.01</v>
      </c>
      <c r="AM532" t="s">
        <v>2949</v>
      </c>
      <c r="AN532">
        <v>15.56</v>
      </c>
      <c r="AO532" t="s">
        <v>2950</v>
      </c>
      <c r="AP532">
        <v>6.1348707080037E-2</v>
      </c>
      <c r="AQ532">
        <f>(Table2[[#This Row],[Sharpe Ratio]]-AVERAGE(Table2[Sharpe Ratio]))/_xlfn.STDEV.P(Table2[Sharpe Ratio])</f>
        <v>6.2500893281642475E-2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435</v>
      </c>
      <c r="AT532">
        <f>_xlfn.RANK.AVG(Table2[[#This Row],[6M Return vs Nifty Z-Score]],Table2[6M Return vs Nifty Z-Score])</f>
        <v>715</v>
      </c>
      <c r="AU532">
        <f>_xlfn.RANK.AVG(Table2[[#This Row],[Sharpe Ratio Z-Score]],Table2[Sharpe Ratio Z-Score])</f>
        <v>330</v>
      </c>
      <c r="AV532">
        <f>(Table2[[#This Row],[Rank 1Y]]+Table2[[#This Row],[Rank 6M]]+Table2[[#This Row],[Rank Sharpe]])/3</f>
        <v>493.33333333333331</v>
      </c>
    </row>
    <row r="533" spans="1:48" hidden="1" x14ac:dyDescent="0.3">
      <c r="A533" t="s">
        <v>747</v>
      </c>
      <c r="B533" t="s">
        <v>748</v>
      </c>
      <c r="C533" t="s">
        <v>2905</v>
      </c>
      <c r="D533" t="s">
        <v>354</v>
      </c>
      <c r="E533">
        <v>19240.508832300002</v>
      </c>
      <c r="F533">
        <v>1870.9</v>
      </c>
      <c r="G533">
        <v>3.0121583680699802</v>
      </c>
      <c r="H533">
        <f>(Table2[[#This Row],[1Y Return vs Nifty]]-AVERAGE(Table2[1Y Return vs Nifty]))/_xlfn.STDEV.P(Table2[1Y Return vs Nifty])</f>
        <v>-0.51203072473895583</v>
      </c>
      <c r="I533">
        <v>1.4230533903385401</v>
      </c>
      <c r="J533">
        <f>(Table2[[#This Row],[1M Return vs Nifty]]-AVERAGE(Table2[1M Return vs Nifty]))/_xlfn.STDEV.P(Table2[1M Return vs Nifty])</f>
        <v>-0.17141241231991972</v>
      </c>
      <c r="K533">
        <v>-30.039438138662401</v>
      </c>
      <c r="L533">
        <f>(Table2[[#This Row],[6M Return vs Nifty]]-AVERAGE(Table2[6M Return vs Nifty]))/_xlfn.STDEV.P(Table2[6M Return vs Nifty])</f>
        <v>-1.3762640532506123</v>
      </c>
      <c r="M533">
        <v>-2.0884264951629401</v>
      </c>
      <c r="N533">
        <f>(Table2[[#This Row],[1W Return vs Nifty]]-AVERAGE(Table2[1W Return vs Nifty]))/_xlfn.STDEV.P(Table2[1W Return vs Nifty])</f>
        <v>-0.68552128788088462</v>
      </c>
      <c r="O533">
        <v>1846.96</v>
      </c>
      <c r="P533">
        <v>1860.47154144154</v>
      </c>
      <c r="Q533">
        <v>1833.13184763851</v>
      </c>
      <c r="R533">
        <v>40.248075069197803</v>
      </c>
      <c r="S533">
        <v>1.2961839996534774E-2</v>
      </c>
      <c r="T533">
        <v>5.6052771172085958E-3</v>
      </c>
      <c r="U533">
        <v>2.0603074683440914E-2</v>
      </c>
      <c r="V533">
        <v>0.91992060866585701</v>
      </c>
      <c r="W533">
        <v>1865.9</v>
      </c>
      <c r="X533">
        <v>1923.8</v>
      </c>
      <c r="Y533">
        <v>1865.9</v>
      </c>
      <c r="Z533">
        <v>1933</v>
      </c>
      <c r="AA533">
        <v>1671.05</v>
      </c>
      <c r="AB533">
        <v>1936</v>
      </c>
      <c r="AC533">
        <v>2.6796720081461167E-3</v>
      </c>
      <c r="AD533">
        <v>2.8275161686888595E-2</v>
      </c>
      <c r="AE533">
        <v>2.6796720081461167E-3</v>
      </c>
      <c r="AF533">
        <v>3.319258111069523E-2</v>
      </c>
      <c r="AG533">
        <v>0.11959546392986464</v>
      </c>
      <c r="AH533">
        <v>3.4796087444545432E-2</v>
      </c>
      <c r="AI533">
        <v>31.431396654016702</v>
      </c>
      <c r="AJ533">
        <v>34.394080884993897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-7.0000000000000007E-2</v>
      </c>
      <c r="AM533" t="s">
        <v>2949</v>
      </c>
      <c r="AN533">
        <v>9.89</v>
      </c>
      <c r="AO533" t="s">
        <v>2950</v>
      </c>
      <c r="AP533">
        <v>7.5310605553568999E-2</v>
      </c>
      <c r="AQ533">
        <f>(Table2[[#This Row],[Sharpe Ratio]]-AVERAGE(Table2[Sharpe Ratio]))/_xlfn.STDEV.P(Table2[Sharpe Ratio])</f>
        <v>0.21915235574600864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484</v>
      </c>
      <c r="AT533">
        <f>_xlfn.RANK.AVG(Table2[[#This Row],[6M Return vs Nifty Z-Score]],Table2[6M Return vs Nifty Z-Score])</f>
        <v>707</v>
      </c>
      <c r="AU533">
        <f>_xlfn.RANK.AVG(Table2[[#This Row],[Sharpe Ratio Z-Score]],Table2[Sharpe Ratio Z-Score])</f>
        <v>291</v>
      </c>
      <c r="AV533">
        <f>(Table2[[#This Row],[Rank 1Y]]+Table2[[#This Row],[Rank 6M]]+Table2[[#This Row],[Rank Sharpe]])/3</f>
        <v>494</v>
      </c>
    </row>
    <row r="534" spans="1:48" hidden="1" x14ac:dyDescent="0.3">
      <c r="A534" t="s">
        <v>1016</v>
      </c>
      <c r="B534" t="s">
        <v>1017</v>
      </c>
      <c r="C534" t="s">
        <v>2914</v>
      </c>
      <c r="D534" t="s">
        <v>211</v>
      </c>
      <c r="E534">
        <v>11504.691852689901</v>
      </c>
      <c r="F534">
        <v>587.9</v>
      </c>
      <c r="G534">
        <v>16.033777722807699</v>
      </c>
      <c r="H534">
        <f>(Table2[[#This Row],[1Y Return vs Nifty]]-AVERAGE(Table2[1Y Return vs Nifty]))/_xlfn.STDEV.P(Table2[1Y Return vs Nifty])</f>
        <v>-0.35636344177977686</v>
      </c>
      <c r="I534">
        <v>-8.0116906247006003</v>
      </c>
      <c r="J534">
        <f>(Table2[[#This Row],[1M Return vs Nifty]]-AVERAGE(Table2[1M Return vs Nifty]))/_xlfn.STDEV.P(Table2[1M Return vs Nifty])</f>
        <v>-0.98928498700845091</v>
      </c>
      <c r="K534">
        <v>2.9818743299508901</v>
      </c>
      <c r="L534">
        <f>(Table2[[#This Row],[6M Return vs Nifty]]-AVERAGE(Table2[6M Return vs Nifty]))/_xlfn.STDEV.P(Table2[6M Return vs Nifty])</f>
        <v>-0.36701798357406784</v>
      </c>
      <c r="M534">
        <v>1.5240169595556301</v>
      </c>
      <c r="N534">
        <f>(Table2[[#This Row],[1W Return vs Nifty]]-AVERAGE(Table2[1W Return vs Nifty]))/_xlfn.STDEV.P(Table2[1W Return vs Nifty])</f>
        <v>-1.7596211023611747E-3</v>
      </c>
      <c r="O534">
        <v>579.99</v>
      </c>
      <c r="P534">
        <v>592.68926513060103</v>
      </c>
      <c r="Q534">
        <v>551.43045156204403</v>
      </c>
      <c r="R534">
        <v>40.322978461506104</v>
      </c>
      <c r="S534">
        <v>1.363816617527891E-2</v>
      </c>
      <c r="T534">
        <v>-8.0805666853873692E-3</v>
      </c>
      <c r="U534">
        <v>6.6136261308471722E-2</v>
      </c>
      <c r="V534">
        <v>0.56460928594570003</v>
      </c>
      <c r="W534">
        <v>585.5</v>
      </c>
      <c r="X534">
        <v>603</v>
      </c>
      <c r="Y534">
        <v>568.6</v>
      </c>
      <c r="Z534">
        <v>608</v>
      </c>
      <c r="AA534">
        <v>513.45000000000005</v>
      </c>
      <c r="AB534">
        <v>608</v>
      </c>
      <c r="AC534">
        <v>4.0990606319384337E-3</v>
      </c>
      <c r="AD534">
        <v>2.5684640244939549E-2</v>
      </c>
      <c r="AE534">
        <v>3.3943017938796949E-2</v>
      </c>
      <c r="AF534">
        <v>3.4189488008164792E-2</v>
      </c>
      <c r="AG534">
        <v>0.14499951309767245</v>
      </c>
      <c r="AH534">
        <v>3.4189488008164792E-2</v>
      </c>
      <c r="AI534">
        <v>20.6667800646368</v>
      </c>
      <c r="AJ534">
        <v>50.5891393442623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-0.12</v>
      </c>
      <c r="AM534" t="s">
        <v>2949</v>
      </c>
      <c r="AN534">
        <v>12.16</v>
      </c>
      <c r="AO534" t="s">
        <v>2950</v>
      </c>
      <c r="AP534">
        <v>-5.4190720098852001E-2</v>
      </c>
      <c r="AQ534">
        <f>(Table2[[#This Row],[Sharpe Ratio]]-AVERAGE(Table2[Sharpe Ratio]))/_xlfn.STDEV.P(Table2[Sharpe Ratio])</f>
        <v>-1.2338428864829594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418</v>
      </c>
      <c r="AT534">
        <f>_xlfn.RANK.AVG(Table2[[#This Row],[6M Return vs Nifty Z-Score]],Table2[6M Return vs Nifty Z-Score])</f>
        <v>419</v>
      </c>
      <c r="AU534">
        <f>_xlfn.RANK.AVG(Table2[[#This Row],[Sharpe Ratio Z-Score]],Table2[Sharpe Ratio Z-Score])</f>
        <v>648</v>
      </c>
      <c r="AV534">
        <f>(Table2[[#This Row],[Rank 1Y]]+Table2[[#This Row],[Rank 6M]]+Table2[[#This Row],[Rank Sharpe]])/3</f>
        <v>495</v>
      </c>
    </row>
    <row r="535" spans="1:48" x14ac:dyDescent="0.3">
      <c r="A535" t="s">
        <v>1762</v>
      </c>
      <c r="B535" t="s">
        <v>1763</v>
      </c>
      <c r="C535" t="s">
        <v>2914</v>
      </c>
      <c r="D535" t="s">
        <v>494</v>
      </c>
      <c r="E535">
        <v>3683.5491408900002</v>
      </c>
      <c r="F535">
        <v>358.4</v>
      </c>
      <c r="G535">
        <v>9.2522293296621108</v>
      </c>
      <c r="H535">
        <f>(Table2[[#This Row],[1Y Return vs Nifty]]-AVERAGE(Table2[1Y Return vs Nifty]))/_xlfn.STDEV.P(Table2[1Y Return vs Nifty])</f>
        <v>-0.43743363618943548</v>
      </c>
      <c r="I535">
        <v>3.4266963775880899</v>
      </c>
      <c r="J535">
        <f>(Table2[[#This Row],[1M Return vs Nifty]]-AVERAGE(Table2[1M Return vs Nifty]))/_xlfn.STDEV.P(Table2[1M Return vs Nifty])</f>
        <v>2.2780074865164338E-3</v>
      </c>
      <c r="K535">
        <v>-6.4113671381803803</v>
      </c>
      <c r="L535">
        <f>(Table2[[#This Row],[6M Return vs Nifty]]-AVERAGE(Table2[6M Return vs Nifty]))/_xlfn.STDEV.P(Table2[6M Return vs Nifty])</f>
        <v>-0.65410808764685513</v>
      </c>
      <c r="M535">
        <v>9.7248757050172596</v>
      </c>
      <c r="N535">
        <f>(Table2[[#This Row],[1W Return vs Nifty]]-AVERAGE(Table2[1W Return vs Nifty]))/_xlfn.STDEV.P(Table2[1W Return vs Nifty])</f>
        <v>1.550495221111889</v>
      </c>
      <c r="O535">
        <v>327.84</v>
      </c>
      <c r="P535">
        <v>320.194991625265</v>
      </c>
      <c r="Q535">
        <v>307.83483404848698</v>
      </c>
      <c r="R535">
        <v>59.222330354918803</v>
      </c>
      <c r="S535">
        <v>9.3216203025866307E-2</v>
      </c>
      <c r="T535">
        <v>0.11931794492103598</v>
      </c>
      <c r="U535">
        <v>0.16426070203461274</v>
      </c>
      <c r="V535">
        <v>2.4846992436755002</v>
      </c>
      <c r="W535">
        <v>349.15</v>
      </c>
      <c r="X535">
        <v>360.5</v>
      </c>
      <c r="Y535">
        <v>340.55</v>
      </c>
      <c r="Z535">
        <v>371.25</v>
      </c>
      <c r="AA535">
        <v>251.95</v>
      </c>
      <c r="AB535">
        <v>371.25</v>
      </c>
      <c r="AC535">
        <v>2.6492911356150728E-2</v>
      </c>
      <c r="AD535">
        <v>5.859375E-3</v>
      </c>
      <c r="AE535">
        <v>5.2415210688591785E-2</v>
      </c>
      <c r="AF535">
        <v>3.5853794642857206E-2</v>
      </c>
      <c r="AG535">
        <v>0.42250446517166096</v>
      </c>
      <c r="AH535">
        <v>3.5853794642857206E-2</v>
      </c>
      <c r="AI535">
        <v>9.6540178571428594</v>
      </c>
      <c r="AJ535">
        <v>52.3161920951976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0.09</v>
      </c>
      <c r="AM535" t="s">
        <v>2950</v>
      </c>
      <c r="AN535">
        <v>32.67</v>
      </c>
      <c r="AO535" t="s">
        <v>2950</v>
      </c>
      <c r="AP535">
        <v>0</v>
      </c>
      <c r="AQ535">
        <f>(Table2[[#This Row],[Sharpe Ratio]]-AVERAGE(Table2[Sharpe Ratio]))/_xlfn.STDEV.P(Table2[Sharpe Ratio])</f>
        <v>-0.62582703737939727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-0.16459553261728255</v>
      </c>
      <c r="AS535">
        <f>_xlfn.RANK.AVG(Table2[[#This Row],[1Y Return vs Nifty Z-Score]],Table2[1Y Return vs Nifty Z-Score])</f>
        <v>451</v>
      </c>
      <c r="AT535">
        <f>_xlfn.RANK.AVG(Table2[[#This Row],[6M Return vs Nifty Z-Score]],Table2[6M Return vs Nifty Z-Score])</f>
        <v>518</v>
      </c>
      <c r="AU535">
        <f>_xlfn.RANK.AVG(Table2[[#This Row],[Sharpe Ratio Z-Score]],Table2[Sharpe Ratio Z-Score])</f>
        <v>520</v>
      </c>
      <c r="AV535">
        <f>(Table2[[#This Row],[Rank 1Y]]+Table2[[#This Row],[Rank 6M]]+Table2[[#This Row],[Rank Sharpe]])/3</f>
        <v>496.33333333333331</v>
      </c>
    </row>
    <row r="536" spans="1:48" hidden="1" x14ac:dyDescent="0.3">
      <c r="A536" t="s">
        <v>1722</v>
      </c>
      <c r="B536" t="s">
        <v>1723</v>
      </c>
      <c r="C536" t="s">
        <v>2909</v>
      </c>
      <c r="D536" t="s">
        <v>109</v>
      </c>
      <c r="E536">
        <v>3878.2611112</v>
      </c>
      <c r="F536">
        <v>10.79</v>
      </c>
      <c r="G536">
        <v>11.094289459865101</v>
      </c>
      <c r="H536">
        <f>(Table2[[#This Row],[1Y Return vs Nifty]]-AVERAGE(Table2[1Y Return vs Nifty]))/_xlfn.STDEV.P(Table2[1Y Return vs Nifty])</f>
        <v>-0.41541268106054802</v>
      </c>
      <c r="I536">
        <v>-40.193439406482099</v>
      </c>
      <c r="J536">
        <f>(Table2[[#This Row],[1M Return vs Nifty]]-AVERAGE(Table2[1M Return vs Nifty]))/_xlfn.STDEV.P(Table2[1M Return vs Nifty])</f>
        <v>-3.7790342046003333</v>
      </c>
      <c r="K536">
        <v>-56.885543770277003</v>
      </c>
      <c r="L536">
        <f>(Table2[[#This Row],[6M Return vs Nifty]]-AVERAGE(Table2[6M Return vs Nifty]))/_xlfn.STDEV.P(Table2[6M Return vs Nifty])</f>
        <v>-2.1967743409801352</v>
      </c>
      <c r="M536">
        <v>-7.09939434462179</v>
      </c>
      <c r="N536">
        <f>(Table2[[#This Row],[1W Return vs Nifty]]-AVERAGE(Table2[1W Return vs Nifty]))/_xlfn.STDEV.P(Table2[1W Return vs Nifty])</f>
        <v>-1.6339950209282867</v>
      </c>
      <c r="O536">
        <v>12.4</v>
      </c>
      <c r="P536">
        <v>15.069810365046701</v>
      </c>
      <c r="Q536">
        <v>16.442028259908302</v>
      </c>
      <c r="R536">
        <v>32.598047024644401</v>
      </c>
      <c r="S536">
        <v>-0.12983870967741939</v>
      </c>
      <c r="T536">
        <v>-0.28399895296449129</v>
      </c>
      <c r="U536">
        <v>-0.34375492917075334</v>
      </c>
      <c r="V536">
        <v>0.81194605223404004</v>
      </c>
      <c r="W536">
        <v>10.5</v>
      </c>
      <c r="X536">
        <v>10.94</v>
      </c>
      <c r="Y536">
        <v>10.4</v>
      </c>
      <c r="Z536">
        <v>11.86</v>
      </c>
      <c r="AA536">
        <v>9.83</v>
      </c>
      <c r="AB536">
        <v>16.95</v>
      </c>
      <c r="AC536">
        <v>2.7619047619047432E-2</v>
      </c>
      <c r="AD536">
        <v>1.3901760889712733E-2</v>
      </c>
      <c r="AE536">
        <v>3.7499999999999867E-2</v>
      </c>
      <c r="AF536">
        <v>9.9165894346617378E-2</v>
      </c>
      <c r="AG536">
        <v>9.7660223804679536E-2</v>
      </c>
      <c r="AH536">
        <v>0.57089898053753485</v>
      </c>
      <c r="AI536">
        <v>151.62187210379901</v>
      </c>
      <c r="AJ536">
        <v>43.866666666666603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-0.46</v>
      </c>
      <c r="AM536" t="s">
        <v>2949</v>
      </c>
      <c r="AN536">
        <v>-19.18</v>
      </c>
      <c r="AO536" t="s">
        <v>2949</v>
      </c>
      <c r="AP536">
        <v>6.1858492884986002E-2</v>
      </c>
      <c r="AQ536">
        <f>(Table2[[#This Row],[Sharpe Ratio]]-AVERAGE(Table2[Sharpe Ratio]))/_xlfn.STDEV.P(Table2[Sharpe Ratio])</f>
        <v>6.8220652098126194E-2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440</v>
      </c>
      <c r="AT536">
        <f>_xlfn.RANK.AVG(Table2[[#This Row],[6M Return vs Nifty Z-Score]],Table2[6M Return vs Nifty Z-Score])</f>
        <v>725</v>
      </c>
      <c r="AU536">
        <f>_xlfn.RANK.AVG(Table2[[#This Row],[Sharpe Ratio Z-Score]],Table2[Sharpe Ratio Z-Score])</f>
        <v>327</v>
      </c>
      <c r="AV536">
        <f>(Table2[[#This Row],[Rank 1Y]]+Table2[[#This Row],[Rank 6M]]+Table2[[#This Row],[Rank Sharpe]])/3</f>
        <v>497.33333333333331</v>
      </c>
    </row>
    <row r="537" spans="1:48" x14ac:dyDescent="0.3">
      <c r="A537" t="s">
        <v>669</v>
      </c>
      <c r="B537" t="s">
        <v>670</v>
      </c>
      <c r="C537" t="s">
        <v>2920</v>
      </c>
      <c r="D537" t="s">
        <v>523</v>
      </c>
      <c r="E537">
        <v>22513.313093674999</v>
      </c>
      <c r="F537">
        <v>708.3</v>
      </c>
      <c r="G537">
        <v>8.4725881260684908</v>
      </c>
      <c r="H537">
        <f>(Table2[[#This Row],[1Y Return vs Nifty]]-AVERAGE(Table2[1Y Return vs Nifty]))/_xlfn.STDEV.P(Table2[1Y Return vs Nifty])</f>
        <v>-0.44675387697824992</v>
      </c>
      <c r="I537">
        <v>8.9333815327841801</v>
      </c>
      <c r="J537">
        <f>(Table2[[#This Row],[1M Return vs Nifty]]-AVERAGE(Table2[1M Return vs Nifty]))/_xlfn.STDEV.P(Table2[1M Return vs Nifty])</f>
        <v>0.47963772797286569</v>
      </c>
      <c r="K537">
        <v>8.8361008723224401</v>
      </c>
      <c r="L537">
        <f>(Table2[[#This Row],[6M Return vs Nifty]]-AVERAGE(Table2[6M Return vs Nifty]))/_xlfn.STDEV.P(Table2[6M Return vs Nifty])</f>
        <v>-0.18809247494988832</v>
      </c>
      <c r="M537">
        <v>5.1157605885757098</v>
      </c>
      <c r="N537">
        <f>(Table2[[#This Row],[1W Return vs Nifty]]-AVERAGE(Table2[1W Return vs Nifty]))/_xlfn.STDEV.P(Table2[1W Return vs Nifty])</f>
        <v>0.67808399200998326</v>
      </c>
      <c r="O537">
        <v>666.42</v>
      </c>
      <c r="P537">
        <v>665.65513466128004</v>
      </c>
      <c r="Q537">
        <v>628.31025815176201</v>
      </c>
      <c r="R537">
        <v>23.718114817054701</v>
      </c>
      <c r="S537">
        <v>6.2843252003241146E-2</v>
      </c>
      <c r="T537">
        <v>6.4064502950795799E-2</v>
      </c>
      <c r="U537">
        <v>0.12730930429742759</v>
      </c>
      <c r="V537">
        <v>1.07570658228204</v>
      </c>
      <c r="W537">
        <v>702.75</v>
      </c>
      <c r="X537">
        <v>716.3</v>
      </c>
      <c r="Y537">
        <v>675</v>
      </c>
      <c r="Z537">
        <v>718.8</v>
      </c>
      <c r="AA537">
        <v>563</v>
      </c>
      <c r="AB537">
        <v>718.8</v>
      </c>
      <c r="AC537">
        <v>7.8975453575238497E-3</v>
      </c>
      <c r="AD537">
        <v>1.1294649159960368E-2</v>
      </c>
      <c r="AE537">
        <v>4.9333333333333229E-2</v>
      </c>
      <c r="AF537">
        <v>1.4824227022448122E-2</v>
      </c>
      <c r="AG537">
        <v>0.25808170515097673</v>
      </c>
      <c r="AH537">
        <v>1.4824227022448122E-2</v>
      </c>
      <c r="AI537">
        <v>8.6051108287448805</v>
      </c>
      <c r="AJ537">
        <v>61.712328767123203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-0.04</v>
      </c>
      <c r="AM537" t="s">
        <v>2949</v>
      </c>
      <c r="AN537">
        <v>18.329999999999998</v>
      </c>
      <c r="AO537" t="s">
        <v>2950</v>
      </c>
      <c r="AP537">
        <v>-7.3013058119063001E-2</v>
      </c>
      <c r="AQ537">
        <f>(Table2[[#This Row],[Sharpe Ratio]]-AVERAGE(Table2[Sharpe Ratio]))/_xlfn.STDEV.P(Table2[Sharpe Ratio])</f>
        <v>-1.4450281191684964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-0.9221527511137857</v>
      </c>
      <c r="AS537">
        <f>_xlfn.RANK.AVG(Table2[[#This Row],[1Y Return vs Nifty Z-Score]],Table2[1Y Return vs Nifty Z-Score])</f>
        <v>454</v>
      </c>
      <c r="AT537">
        <f>_xlfn.RANK.AVG(Table2[[#This Row],[6M Return vs Nifty Z-Score]],Table2[6M Return vs Nifty Z-Score])</f>
        <v>366</v>
      </c>
      <c r="AU537">
        <f>_xlfn.RANK.AVG(Table2[[#This Row],[Sharpe Ratio Z-Score]],Table2[Sharpe Ratio Z-Score])</f>
        <v>673</v>
      </c>
      <c r="AV537">
        <f>(Table2[[#This Row],[Rank 1Y]]+Table2[[#This Row],[Rank 6M]]+Table2[[#This Row],[Rank Sharpe]])/3</f>
        <v>497.66666666666669</v>
      </c>
    </row>
    <row r="538" spans="1:48" hidden="1" x14ac:dyDescent="0.3">
      <c r="A538" t="s">
        <v>569</v>
      </c>
      <c r="B538" t="s">
        <v>570</v>
      </c>
      <c r="C538" t="s">
        <v>2913</v>
      </c>
      <c r="D538" t="s">
        <v>65</v>
      </c>
      <c r="E538">
        <v>31062.757532570002</v>
      </c>
      <c r="F538">
        <v>1816</v>
      </c>
      <c r="G538">
        <v>55.825135380720504</v>
      </c>
      <c r="H538">
        <f>(Table2[[#This Row],[1Y Return vs Nifty]]-AVERAGE(Table2[1Y Return vs Nifty]))/_xlfn.STDEV.P(Table2[1Y Return vs Nifty])</f>
        <v>0.11932336514647046</v>
      </c>
      <c r="I538">
        <v>-1.40282151560846</v>
      </c>
      <c r="J538">
        <f>(Table2[[#This Row],[1M Return vs Nifty]]-AVERAGE(Table2[1M Return vs Nifty]))/_xlfn.STDEV.P(Table2[1M Return vs Nifty])</f>
        <v>-0.4163799049610008</v>
      </c>
      <c r="K538">
        <v>-10.152427488264401</v>
      </c>
      <c r="L538">
        <f>(Table2[[#This Row],[6M Return vs Nifty]]-AVERAGE(Table2[6M Return vs Nifty]))/_xlfn.STDEV.P(Table2[6M Return vs Nifty])</f>
        <v>-0.76844789344148567</v>
      </c>
      <c r="M538">
        <v>-2.4513626664883499</v>
      </c>
      <c r="N538">
        <f>(Table2[[#This Row],[1W Return vs Nifty]]-AVERAGE(Table2[1W Return vs Nifty]))/_xlfn.STDEV.P(Table2[1W Return vs Nifty])</f>
        <v>-0.75421768259276012</v>
      </c>
      <c r="O538">
        <v>1833.94</v>
      </c>
      <c r="P538">
        <v>1815.61600123978</v>
      </c>
      <c r="Q538">
        <v>1758.92012250584</v>
      </c>
      <c r="R538">
        <v>82.135082574266093</v>
      </c>
      <c r="S538">
        <v>-9.7822175207477047E-3</v>
      </c>
      <c r="T538">
        <v>2.1149778364915051E-4</v>
      </c>
      <c r="U538">
        <v>3.245165983594589E-2</v>
      </c>
      <c r="V538">
        <v>0.83764474536928402</v>
      </c>
      <c r="W538">
        <v>1784</v>
      </c>
      <c r="X538">
        <v>1837.95</v>
      </c>
      <c r="Y538">
        <v>1776</v>
      </c>
      <c r="Z538">
        <v>1875</v>
      </c>
      <c r="AA538">
        <v>1654.5</v>
      </c>
      <c r="AB538">
        <v>1914.75</v>
      </c>
      <c r="AC538">
        <v>1.7937219730941756E-2</v>
      </c>
      <c r="AD538">
        <v>1.2087004405286317E-2</v>
      </c>
      <c r="AE538">
        <v>2.2522522522522515E-2</v>
      </c>
      <c r="AF538">
        <v>3.2488986784140916E-2</v>
      </c>
      <c r="AG538">
        <v>9.7612571773949774E-2</v>
      </c>
      <c r="AH538">
        <v>5.437775330396466E-2</v>
      </c>
      <c r="AI538">
        <v>20.814977973568201</v>
      </c>
      <c r="AJ538">
        <v>87.0236869207003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-0.02</v>
      </c>
      <c r="AM538" t="s">
        <v>2949</v>
      </c>
      <c r="AN538">
        <v>1.43</v>
      </c>
      <c r="AO538" t="s">
        <v>2950</v>
      </c>
      <c r="AP538">
        <v>-9.0418765074295998E-2</v>
      </c>
      <c r="AQ538">
        <f>(Table2[[#This Row],[Sharpe Ratio]]-AVERAGE(Table2[Sharpe Ratio]))/_xlfn.STDEV.P(Table2[Sharpe Ratio])</f>
        <v>-1.6403188566661506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-3.460040972514927</v>
      </c>
      <c r="AS538">
        <f>_xlfn.RANK.AVG(Table2[[#This Row],[1Y Return vs Nifty Z-Score]],Table2[1Y Return vs Nifty Z-Score])</f>
        <v>246</v>
      </c>
      <c r="AT538">
        <f>_xlfn.RANK.AVG(Table2[[#This Row],[6M Return vs Nifty Z-Score]],Table2[6M Return vs Nifty Z-Score])</f>
        <v>559</v>
      </c>
      <c r="AU538">
        <f>_xlfn.RANK.AVG(Table2[[#This Row],[Sharpe Ratio Z-Score]],Table2[Sharpe Ratio Z-Score])</f>
        <v>690</v>
      </c>
      <c r="AV538">
        <f>(Table2[[#This Row],[Rank 1Y]]+Table2[[#This Row],[Rank 6M]]+Table2[[#This Row],[Rank Sharpe]])/3</f>
        <v>498.33333333333331</v>
      </c>
    </row>
    <row r="539" spans="1:48" hidden="1" x14ac:dyDescent="0.3">
      <c r="A539" t="s">
        <v>1277</v>
      </c>
      <c r="B539" t="s">
        <v>1278</v>
      </c>
      <c r="C539" t="s">
        <v>2920</v>
      </c>
      <c r="D539" t="s">
        <v>268</v>
      </c>
      <c r="E539">
        <v>7712.9275473449998</v>
      </c>
      <c r="F539">
        <v>696.7</v>
      </c>
      <c r="G539">
        <v>5.0258064021389099</v>
      </c>
      <c r="H539">
        <f>(Table2[[#This Row],[1Y Return vs Nifty]]-AVERAGE(Table2[1Y Return vs Nifty]))/_xlfn.STDEV.P(Table2[1Y Return vs Nifty])</f>
        <v>-0.48795851760708669</v>
      </c>
      <c r="I539">
        <v>7.6460696571093498</v>
      </c>
      <c r="J539">
        <f>(Table2[[#This Row],[1M Return vs Nifty]]-AVERAGE(Table2[1M Return vs Nifty]))/_xlfn.STDEV.P(Table2[1M Return vs Nifty])</f>
        <v>0.36804412495544159</v>
      </c>
      <c r="K539">
        <v>-5.24589620312417</v>
      </c>
      <c r="L539">
        <f>(Table2[[#This Row],[6M Return vs Nifty]]-AVERAGE(Table2[6M Return vs Nifty]))/_xlfn.STDEV.P(Table2[6M Return vs Nifty])</f>
        <v>-0.61848724545150779</v>
      </c>
      <c r="M539">
        <v>4.4902553748032004</v>
      </c>
      <c r="N539">
        <f>(Table2[[#This Row],[1W Return vs Nifty]]-AVERAGE(Table2[1W Return vs Nifty]))/_xlfn.STDEV.P(Table2[1W Return vs Nifty])</f>
        <v>0.55968864744366453</v>
      </c>
      <c r="O539">
        <v>645.95000000000005</v>
      </c>
      <c r="P539">
        <v>641.72516533049998</v>
      </c>
      <c r="Q539">
        <v>628.18029226785495</v>
      </c>
      <c r="R539">
        <v>47.639488123966999</v>
      </c>
      <c r="S539">
        <v>7.8566452511804385E-2</v>
      </c>
      <c r="T539">
        <v>8.566725701209954E-2</v>
      </c>
      <c r="U539">
        <v>0.10907650013147574</v>
      </c>
      <c r="V539">
        <v>1.62992741994304</v>
      </c>
      <c r="W539">
        <v>677.3</v>
      </c>
      <c r="X539">
        <v>704.25</v>
      </c>
      <c r="Y539">
        <v>641.35</v>
      </c>
      <c r="Z539">
        <v>704.25</v>
      </c>
      <c r="AA539">
        <v>581.1</v>
      </c>
      <c r="AB539">
        <v>704.25</v>
      </c>
      <c r="AC539">
        <v>2.8643141886903978E-2</v>
      </c>
      <c r="AD539">
        <v>1.0836802066886753E-2</v>
      </c>
      <c r="AE539">
        <v>8.6302331020503553E-2</v>
      </c>
      <c r="AF539">
        <v>1.0836802066886753E-2</v>
      </c>
      <c r="AG539">
        <v>0.19893305799346073</v>
      </c>
      <c r="AH539">
        <v>1.0836802066886753E-2</v>
      </c>
      <c r="AI539">
        <v>20.238266111669301</v>
      </c>
      <c r="AJ539">
        <v>40.989578063341099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-0.04</v>
      </c>
      <c r="AM539" t="s">
        <v>2949</v>
      </c>
      <c r="AN539">
        <v>16.07</v>
      </c>
      <c r="AO539" t="s">
        <v>2950</v>
      </c>
      <c r="AP539">
        <v>0</v>
      </c>
      <c r="AQ539">
        <f>(Table2[[#This Row],[Sharpe Ratio]]-AVERAGE(Table2[Sharpe Ratio]))/_xlfn.STDEV.P(Table2[Sharpe Ratio])</f>
        <v>-0.62582703737939727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-0.80454002803888558</v>
      </c>
      <c r="AS539">
        <f>_xlfn.RANK.AVG(Table2[[#This Row],[1Y Return vs Nifty Z-Score]],Table2[1Y Return vs Nifty Z-Score])</f>
        <v>475</v>
      </c>
      <c r="AT539">
        <f>_xlfn.RANK.AVG(Table2[[#This Row],[6M Return vs Nifty Z-Score]],Table2[6M Return vs Nifty Z-Score])</f>
        <v>501</v>
      </c>
      <c r="AU539">
        <f>_xlfn.RANK.AVG(Table2[[#This Row],[Sharpe Ratio Z-Score]],Table2[Sharpe Ratio Z-Score])</f>
        <v>520</v>
      </c>
      <c r="AV539">
        <f>(Table2[[#This Row],[Rank 1Y]]+Table2[[#This Row],[Rank 6M]]+Table2[[#This Row],[Rank Sharpe]])/3</f>
        <v>498.66666666666669</v>
      </c>
    </row>
    <row r="540" spans="1:48" x14ac:dyDescent="0.3">
      <c r="A540" t="s">
        <v>1129</v>
      </c>
      <c r="B540" t="s">
        <v>1130</v>
      </c>
      <c r="C540" t="s">
        <v>2920</v>
      </c>
      <c r="D540" t="s">
        <v>445</v>
      </c>
      <c r="E540">
        <v>9645.1864321199992</v>
      </c>
      <c r="F540">
        <v>715.85</v>
      </c>
      <c r="G540">
        <v>-5.3206476470531001</v>
      </c>
      <c r="H540">
        <f>(Table2[[#This Row],[1Y Return vs Nifty]]-AVERAGE(Table2[1Y Return vs Nifty]))/_xlfn.STDEV.P(Table2[1Y Return vs Nifty])</f>
        <v>-0.61164546822538457</v>
      </c>
      <c r="I540">
        <v>10.322964525016101</v>
      </c>
      <c r="J540">
        <f>(Table2[[#This Row],[1M Return vs Nifty]]-AVERAGE(Table2[1M Return vs Nifty]))/_xlfn.STDEV.P(Table2[1M Return vs Nifty])</f>
        <v>0.60009693892639138</v>
      </c>
      <c r="K540">
        <v>-12.2563481976355</v>
      </c>
      <c r="L540">
        <f>(Table2[[#This Row],[6M Return vs Nifty]]-AVERAGE(Table2[6M Return vs Nifty]))/_xlfn.STDEV.P(Table2[6M Return vs Nifty])</f>
        <v>-0.83275102218181452</v>
      </c>
      <c r="M540">
        <v>11.104346163222401</v>
      </c>
      <c r="N540">
        <f>(Table2[[#This Row],[1W Return vs Nifty]]-AVERAGE(Table2[1W Return vs Nifty]))/_xlfn.STDEV.P(Table2[1W Return vs Nifty])</f>
        <v>1.8116007668726222</v>
      </c>
      <c r="O540">
        <v>683.21</v>
      </c>
      <c r="P540">
        <v>674.19886783107199</v>
      </c>
      <c r="Q540">
        <v>665.65075776792105</v>
      </c>
      <c r="R540">
        <v>39.588397782876001</v>
      </c>
      <c r="S540">
        <v>4.7774476368905638E-2</v>
      </c>
      <c r="T540">
        <v>6.1778703816162794E-2</v>
      </c>
      <c r="U540">
        <v>7.5413783648964117E-2</v>
      </c>
      <c r="V540">
        <v>3.1333168676710801</v>
      </c>
      <c r="W540">
        <v>712</v>
      </c>
      <c r="X540">
        <v>766.95</v>
      </c>
      <c r="Y540">
        <v>677.2</v>
      </c>
      <c r="Z540">
        <v>776.6</v>
      </c>
      <c r="AA540">
        <v>596.65</v>
      </c>
      <c r="AB540">
        <v>776.6</v>
      </c>
      <c r="AC540">
        <v>5.4073033707866536E-3</v>
      </c>
      <c r="AD540">
        <v>7.1383669763218638E-2</v>
      </c>
      <c r="AE540">
        <v>5.7073242764323684E-2</v>
      </c>
      <c r="AF540">
        <v>8.4864147516937827E-2</v>
      </c>
      <c r="AG540">
        <v>0.19978211681890556</v>
      </c>
      <c r="AH540">
        <v>8.4864147516937827E-2</v>
      </c>
      <c r="AI540">
        <v>13.8366976321855</v>
      </c>
      <c r="AJ540">
        <v>34.558270676691698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0.03</v>
      </c>
      <c r="AM540" t="s">
        <v>2950</v>
      </c>
      <c r="AN540">
        <v>16.28</v>
      </c>
      <c r="AO540" t="s">
        <v>2950</v>
      </c>
      <c r="AP540">
        <v>4.7251812823789999E-2</v>
      </c>
      <c r="AQ540">
        <f>(Table2[[#This Row],[Sharpe Ratio]]-AVERAGE(Table2[Sharpe Ratio]))/_xlfn.STDEV.P(Table2[Sharpe Ratio])</f>
        <v>-9.5665211824547541E-2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0.87163600356726689</v>
      </c>
      <c r="AS540">
        <f>_xlfn.RANK.AVG(Table2[[#This Row],[1Y Return vs Nifty Z-Score]],Table2[1Y Return vs Nifty Z-Score])</f>
        <v>539</v>
      </c>
      <c r="AT540">
        <f>_xlfn.RANK.AVG(Table2[[#This Row],[6M Return vs Nifty Z-Score]],Table2[6M Return vs Nifty Z-Score])</f>
        <v>587</v>
      </c>
      <c r="AU540">
        <f>_xlfn.RANK.AVG(Table2[[#This Row],[Sharpe Ratio Z-Score]],Table2[Sharpe Ratio Z-Score])</f>
        <v>374</v>
      </c>
      <c r="AV540">
        <f>(Table2[[#This Row],[Rank 1Y]]+Table2[[#This Row],[Rank 6M]]+Table2[[#This Row],[Rank Sharpe]])/3</f>
        <v>500</v>
      </c>
    </row>
    <row r="541" spans="1:48" x14ac:dyDescent="0.3">
      <c r="A541" t="s">
        <v>1179</v>
      </c>
      <c r="B541" t="s">
        <v>1180</v>
      </c>
      <c r="C541" t="s">
        <v>2916</v>
      </c>
      <c r="D541" t="s">
        <v>582</v>
      </c>
      <c r="E541">
        <v>8866.8964754999997</v>
      </c>
      <c r="F541">
        <v>1590.2</v>
      </c>
      <c r="G541">
        <v>-12.6746019322309</v>
      </c>
      <c r="H541">
        <f>(Table2[[#This Row],[1Y Return vs Nifty]]-AVERAGE(Table2[1Y Return vs Nifty]))/_xlfn.STDEV.P(Table2[1Y Return vs Nifty])</f>
        <v>-0.69955850357018845</v>
      </c>
      <c r="I541">
        <v>9.1862125276052993</v>
      </c>
      <c r="J541">
        <f>(Table2[[#This Row],[1M Return vs Nifty]]-AVERAGE(Table2[1M Return vs Nifty]))/_xlfn.STDEV.P(Table2[1M Return vs Nifty])</f>
        <v>0.50155496667757193</v>
      </c>
      <c r="K541">
        <v>2.9739730400165301</v>
      </c>
      <c r="L541">
        <f>(Table2[[#This Row],[6M Return vs Nifty]]-AVERAGE(Table2[6M Return vs Nifty]))/_xlfn.STDEV.P(Table2[6M Return vs Nifty])</f>
        <v>-0.36725947445421403</v>
      </c>
      <c r="M541">
        <v>4.2048881668043601</v>
      </c>
      <c r="N541">
        <f>(Table2[[#This Row],[1W Return vs Nifty]]-AVERAGE(Table2[1W Return vs Nifty]))/_xlfn.STDEV.P(Table2[1W Return vs Nifty])</f>
        <v>0.50567447110262009</v>
      </c>
      <c r="O541">
        <v>1492.39</v>
      </c>
      <c r="P541">
        <v>1463.36803906605</v>
      </c>
      <c r="Q541">
        <v>1427.4644847326399</v>
      </c>
      <c r="R541">
        <v>45.0409076564478</v>
      </c>
      <c r="S541">
        <v>6.5539168715952334E-2</v>
      </c>
      <c r="T541">
        <v>8.6671266248849355E-2</v>
      </c>
      <c r="U541">
        <v>0.11400319728293629</v>
      </c>
      <c r="V541">
        <v>1.1493554809450299</v>
      </c>
      <c r="W541">
        <v>1558.4</v>
      </c>
      <c r="X541">
        <v>1610.35</v>
      </c>
      <c r="Y541">
        <v>1485.25</v>
      </c>
      <c r="Z541">
        <v>1671</v>
      </c>
      <c r="AA541">
        <v>1380</v>
      </c>
      <c r="AB541">
        <v>1671</v>
      </c>
      <c r="AC541">
        <v>2.0405544147843901E-2</v>
      </c>
      <c r="AD541">
        <v>1.2671362092818494E-2</v>
      </c>
      <c r="AE541">
        <v>7.0661504797172148E-2</v>
      </c>
      <c r="AF541">
        <v>5.0811218714627016E-2</v>
      </c>
      <c r="AG541">
        <v>0.15231884057971024</v>
      </c>
      <c r="AH541">
        <v>5.0811218714627016E-2</v>
      </c>
      <c r="AI541">
        <v>5.6470884165513704</v>
      </c>
      <c r="AJ541">
        <v>31.0964550700741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-0.04</v>
      </c>
      <c r="AM541" t="s">
        <v>2949</v>
      </c>
      <c r="AN541">
        <v>12.33</v>
      </c>
      <c r="AO541" t="s">
        <v>2950</v>
      </c>
      <c r="AP541">
        <v>2.7948545927349998E-3</v>
      </c>
      <c r="AQ541">
        <f>(Table2[[#This Row],[Sharpe Ratio]]-AVERAGE(Table2[Sharpe Ratio]))/_xlfn.STDEV.P(Table2[Sharpe Ratio])</f>
        <v>-0.59446897671471233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-0.65405751695892278</v>
      </c>
      <c r="AS541">
        <f>_xlfn.RANK.AVG(Table2[[#This Row],[1Y Return vs Nifty Z-Score]],Table2[1Y Return vs Nifty Z-Score])</f>
        <v>587</v>
      </c>
      <c r="AT541">
        <f>_xlfn.RANK.AVG(Table2[[#This Row],[6M Return vs Nifty Z-Score]],Table2[6M Return vs Nifty Z-Score])</f>
        <v>420</v>
      </c>
      <c r="AU541">
        <f>_xlfn.RANK.AVG(Table2[[#This Row],[Sharpe Ratio Z-Score]],Table2[Sharpe Ratio Z-Score])</f>
        <v>494</v>
      </c>
      <c r="AV541">
        <f>(Table2[[#This Row],[Rank 1Y]]+Table2[[#This Row],[Rank 6M]]+Table2[[#This Row],[Rank Sharpe]])/3</f>
        <v>500.33333333333331</v>
      </c>
    </row>
    <row r="542" spans="1:48" x14ac:dyDescent="0.3">
      <c r="A542" t="s">
        <v>1127</v>
      </c>
      <c r="B542" t="s">
        <v>1128</v>
      </c>
      <c r="C542" t="s">
        <v>2906</v>
      </c>
      <c r="D542" t="s">
        <v>516</v>
      </c>
      <c r="E542">
        <v>9659.2781971299992</v>
      </c>
      <c r="F542">
        <v>177.55</v>
      </c>
      <c r="G542">
        <v>45.395981629497399</v>
      </c>
      <c r="H542">
        <f>(Table2[[#This Row],[1Y Return vs Nifty]]-AVERAGE(Table2[1Y Return vs Nifty]))/_xlfn.STDEV.P(Table2[1Y Return vs Nifty])</f>
        <v>-5.3522211834088696E-3</v>
      </c>
      <c r="I542">
        <v>5.49782925927164</v>
      </c>
      <c r="J542">
        <f>(Table2[[#This Row],[1M Return vs Nifty]]-AVERAGE(Table2[1M Return vs Nifty]))/_xlfn.STDEV.P(Table2[1M Return vs Nifty])</f>
        <v>0.18181894466133125</v>
      </c>
      <c r="K542">
        <v>-15.830277927805</v>
      </c>
      <c r="L542">
        <f>(Table2[[#This Row],[6M Return vs Nifty]]-AVERAGE(Table2[6M Return vs Nifty]))/_xlfn.STDEV.P(Table2[6M Return vs Nifty])</f>
        <v>-0.94198273539436927</v>
      </c>
      <c r="M542">
        <v>3.4808586075457</v>
      </c>
      <c r="N542">
        <f>(Table2[[#This Row],[1W Return vs Nifty]]-AVERAGE(Table2[1W Return vs Nifty]))/_xlfn.STDEV.P(Table2[1W Return vs Nifty])</f>
        <v>0.36863048288767114</v>
      </c>
      <c r="O542">
        <v>167.79</v>
      </c>
      <c r="P542">
        <v>167.497333336709</v>
      </c>
      <c r="Q542">
        <v>164.432026249995</v>
      </c>
      <c r="R542">
        <v>55.959967167490902</v>
      </c>
      <c r="S542">
        <v>5.816794803027614E-2</v>
      </c>
      <c r="T542">
        <v>6.0016875869198349E-2</v>
      </c>
      <c r="U542">
        <v>7.9777486473717962E-2</v>
      </c>
      <c r="V542">
        <v>1.2808917248737</v>
      </c>
      <c r="W542">
        <v>176.74</v>
      </c>
      <c r="X542">
        <v>181.32</v>
      </c>
      <c r="Y542">
        <v>170.82</v>
      </c>
      <c r="Z542">
        <v>183.3</v>
      </c>
      <c r="AA542">
        <v>131.65</v>
      </c>
      <c r="AB542">
        <v>183.3</v>
      </c>
      <c r="AC542">
        <v>4.5830032816567279E-3</v>
      </c>
      <c r="AD542">
        <v>2.1233455364685794E-2</v>
      </c>
      <c r="AE542">
        <v>3.9398196932443508E-2</v>
      </c>
      <c r="AF542">
        <v>3.2385243593354041E-2</v>
      </c>
      <c r="AG542">
        <v>0.34865172806684397</v>
      </c>
      <c r="AH542">
        <v>3.2385243593354041E-2</v>
      </c>
      <c r="AI542">
        <v>17.880810068799502</v>
      </c>
      <c r="AJ542">
        <v>75.338242691442801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-0.09</v>
      </c>
      <c r="AM542" t="s">
        <v>2949</v>
      </c>
      <c r="AN542">
        <v>22.11</v>
      </c>
      <c r="AO542" t="s">
        <v>2950</v>
      </c>
      <c r="AP542">
        <v>-2.7014903749331999E-2</v>
      </c>
      <c r="AQ542">
        <f>(Table2[[#This Row],[Sharpe Ratio]]-AVERAGE(Table2[Sharpe Ratio]))/_xlfn.STDEV.P(Table2[Sharpe Ratio])</f>
        <v>-0.92893224822801757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-1.3258177772567932</v>
      </c>
      <c r="AS542">
        <f>_xlfn.RANK.AVG(Table2[[#This Row],[1Y Return vs Nifty Z-Score]],Table2[1Y Return vs Nifty Z-Score])</f>
        <v>279</v>
      </c>
      <c r="AT542">
        <f>_xlfn.RANK.AVG(Table2[[#This Row],[6M Return vs Nifty Z-Score]],Table2[6M Return vs Nifty Z-Score])</f>
        <v>628</v>
      </c>
      <c r="AU542">
        <f>_xlfn.RANK.AVG(Table2[[#This Row],[Sharpe Ratio Z-Score]],Table2[Sharpe Ratio Z-Score])</f>
        <v>601</v>
      </c>
      <c r="AV542">
        <f>(Table2[[#This Row],[Rank 1Y]]+Table2[[#This Row],[Rank 6M]]+Table2[[#This Row],[Rank Sharpe]])/3</f>
        <v>502.66666666666669</v>
      </c>
    </row>
    <row r="543" spans="1:48" hidden="1" x14ac:dyDescent="0.3">
      <c r="A543" t="s">
        <v>2068</v>
      </c>
      <c r="B543" t="s">
        <v>2069</v>
      </c>
      <c r="C543" t="s">
        <v>2904</v>
      </c>
      <c r="D543" t="s">
        <v>68</v>
      </c>
      <c r="E543">
        <v>2525.1856034550001</v>
      </c>
      <c r="F543">
        <v>191.69</v>
      </c>
      <c r="G543">
        <v>-35.615746710593001</v>
      </c>
      <c r="H543">
        <f>(Table2[[#This Row],[1Y Return vs Nifty]]-AVERAGE(Table2[1Y Return vs Nifty]))/_xlfn.STDEV.P(Table2[1Y Return vs Nifty])</f>
        <v>-0.97380900793019065</v>
      </c>
      <c r="I543">
        <v>-6.5568039940619496</v>
      </c>
      <c r="J543">
        <f>(Table2[[#This Row],[1M Return vs Nifty]]-AVERAGE(Table2[1M Return vs Nifty]))/_xlfn.STDEV.P(Table2[1M Return vs Nifty])</f>
        <v>-0.86316477933947588</v>
      </c>
      <c r="K543">
        <v>-3.7165226551170898</v>
      </c>
      <c r="L543">
        <f>(Table2[[#This Row],[6M Return vs Nifty]]-AVERAGE(Table2[6M Return vs Nifty]))/_xlfn.STDEV.P(Table2[6M Return vs Nifty])</f>
        <v>-0.57174427471524392</v>
      </c>
      <c r="M543">
        <v>2.2388618805717502</v>
      </c>
      <c r="N543">
        <f>(Table2[[#This Row],[1W Return vs Nifty]]-AVERAGE(Table2[1W Return vs Nifty]))/_xlfn.STDEV.P(Table2[1W Return vs Nifty])</f>
        <v>0.1335459029311557</v>
      </c>
      <c r="O543">
        <v>190.37</v>
      </c>
      <c r="P543">
        <v>190.546199897044</v>
      </c>
      <c r="Q543">
        <v>183.442066337554</v>
      </c>
      <c r="R543">
        <v>38.9798875633196</v>
      </c>
      <c r="S543">
        <v>6.933865630088798E-3</v>
      </c>
      <c r="T543">
        <v>6.0027442351200389E-3</v>
      </c>
      <c r="U543">
        <v>4.4962062558044247E-2</v>
      </c>
      <c r="V543">
        <v>1.11321598463481</v>
      </c>
      <c r="W543">
        <v>190.5</v>
      </c>
      <c r="X543">
        <v>198.98</v>
      </c>
      <c r="Y543">
        <v>190.5</v>
      </c>
      <c r="Z543">
        <v>203.75</v>
      </c>
      <c r="AA543">
        <v>166</v>
      </c>
      <c r="AB543">
        <v>203.75</v>
      </c>
      <c r="AC543">
        <v>6.2467191601049965E-3</v>
      </c>
      <c r="AD543">
        <v>3.8030152850957233E-2</v>
      </c>
      <c r="AE543">
        <v>6.2467191601049965E-3</v>
      </c>
      <c r="AF543">
        <v>6.2914080025040509E-2</v>
      </c>
      <c r="AG543">
        <v>0.15475903614457831</v>
      </c>
      <c r="AH543">
        <v>6.2914080025040509E-2</v>
      </c>
      <c r="AI543">
        <v>34.566226720225302</v>
      </c>
      <c r="AJ543">
        <v>23.910795087265601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0.03</v>
      </c>
      <c r="AM543" t="s">
        <v>2950</v>
      </c>
      <c r="AN543">
        <v>10.96</v>
      </c>
      <c r="AO543" t="s">
        <v>2950</v>
      </c>
      <c r="AP543">
        <v>6.0016649386297E-2</v>
      </c>
      <c r="AQ543">
        <f>(Table2[[#This Row],[Sharpe Ratio]]-AVERAGE(Table2[Sharpe Ratio]))/_xlfn.STDEV.P(Table2[Sharpe Ratio])</f>
        <v>4.7555305028951639E-2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685</v>
      </c>
      <c r="AT543">
        <f>_xlfn.RANK.AVG(Table2[[#This Row],[6M Return vs Nifty Z-Score]],Table2[6M Return vs Nifty Z-Score])</f>
        <v>486</v>
      </c>
      <c r="AU543">
        <f>_xlfn.RANK.AVG(Table2[[#This Row],[Sharpe Ratio Z-Score]],Table2[Sharpe Ratio Z-Score])</f>
        <v>337</v>
      </c>
      <c r="AV543">
        <f>(Table2[[#This Row],[Rank 1Y]]+Table2[[#This Row],[Rank 6M]]+Table2[[#This Row],[Rank Sharpe]])/3</f>
        <v>502.66666666666669</v>
      </c>
    </row>
    <row r="544" spans="1:48" x14ac:dyDescent="0.3">
      <c r="A544" t="s">
        <v>1092</v>
      </c>
      <c r="B544" t="s">
        <v>1093</v>
      </c>
      <c r="C544" t="s">
        <v>2905</v>
      </c>
      <c r="D544" t="s">
        <v>21</v>
      </c>
      <c r="E544">
        <v>10064.023105259999</v>
      </c>
      <c r="F544">
        <v>517.6</v>
      </c>
      <c r="G544">
        <v>18.512611939967499</v>
      </c>
      <c r="H544">
        <f>(Table2[[#This Row],[1Y Return vs Nifty]]-AVERAGE(Table2[1Y Return vs Nifty]))/_xlfn.STDEV.P(Table2[1Y Return vs Nifty])</f>
        <v>-0.3267301544766032</v>
      </c>
      <c r="I544">
        <v>-1.86592180623724</v>
      </c>
      <c r="J544">
        <f>(Table2[[#This Row],[1M Return vs Nifty]]-AVERAGE(Table2[1M Return vs Nifty]))/_xlfn.STDEV.P(Table2[1M Return vs Nifty])</f>
        <v>-0.4565248231942694</v>
      </c>
      <c r="K544">
        <v>2.3966354688394298</v>
      </c>
      <c r="L544">
        <f>(Table2[[#This Row],[6M Return vs Nifty]]-AVERAGE(Table2[6M Return vs Nifty]))/_xlfn.STDEV.P(Table2[6M Return vs Nifty])</f>
        <v>-0.384904917079819</v>
      </c>
      <c r="M544">
        <v>-2.0946446606947999</v>
      </c>
      <c r="N544">
        <f>(Table2[[#This Row],[1W Return vs Nifty]]-AVERAGE(Table2[1W Return vs Nifty]))/_xlfn.STDEV.P(Table2[1W Return vs Nifty])</f>
        <v>-0.68669825944643692</v>
      </c>
      <c r="O544">
        <v>497.32</v>
      </c>
      <c r="P544">
        <v>493.40299225049802</v>
      </c>
      <c r="Q544">
        <v>467.33254564457798</v>
      </c>
      <c r="R544">
        <v>53.820553185609299</v>
      </c>
      <c r="S544">
        <v>4.0778573152095321E-2</v>
      </c>
      <c r="T544">
        <v>4.9041064058276573E-2</v>
      </c>
      <c r="U544">
        <v>0.10756249446759503</v>
      </c>
      <c r="V544">
        <v>0.45164103287678098</v>
      </c>
      <c r="W544">
        <v>504</v>
      </c>
      <c r="X544">
        <v>526.70000000000005</v>
      </c>
      <c r="Y544">
        <v>490.05</v>
      </c>
      <c r="Z544">
        <v>526.70000000000005</v>
      </c>
      <c r="AA544">
        <v>444</v>
      </c>
      <c r="AB544">
        <v>526.70000000000005</v>
      </c>
      <c r="AC544">
        <v>2.698412698412711E-2</v>
      </c>
      <c r="AD544">
        <v>1.7581143740340144E-2</v>
      </c>
      <c r="AE544">
        <v>5.6218753188450155E-2</v>
      </c>
      <c r="AF544">
        <v>1.7581143740340144E-2</v>
      </c>
      <c r="AG544">
        <v>0.16576576576576585</v>
      </c>
      <c r="AH544">
        <v>1.7581143740340144E-2</v>
      </c>
      <c r="AI544">
        <v>9.5633693972179294</v>
      </c>
      <c r="AJ544">
        <v>51.322906007893501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</v>
      </c>
      <c r="AM544">
        <v>0</v>
      </c>
      <c r="AN544">
        <v>12.27</v>
      </c>
      <c r="AO544" t="s">
        <v>2950</v>
      </c>
      <c r="AP544">
        <v>-7.7506992653724002E-2</v>
      </c>
      <c r="AQ544">
        <f>(Table2[[#This Row],[Sharpe Ratio]]-AVERAGE(Table2[Sharpe Ratio]))/_xlfn.STDEV.P(Table2[Sharpe Ratio])</f>
        <v>-1.4954497304134371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-3.3503078846105656</v>
      </c>
      <c r="AS544">
        <f>_xlfn.RANK.AVG(Table2[[#This Row],[1Y Return vs Nifty Z-Score]],Table2[1Y Return vs Nifty Z-Score])</f>
        <v>400</v>
      </c>
      <c r="AT544">
        <f>_xlfn.RANK.AVG(Table2[[#This Row],[6M Return vs Nifty Z-Score]],Table2[6M Return vs Nifty Z-Score])</f>
        <v>430</v>
      </c>
      <c r="AU544">
        <f>_xlfn.RANK.AVG(Table2[[#This Row],[Sharpe Ratio Z-Score]],Table2[Sharpe Ratio Z-Score])</f>
        <v>680</v>
      </c>
      <c r="AV544">
        <f>(Table2[[#This Row],[Rank 1Y]]+Table2[[#This Row],[Rank 6M]]+Table2[[#This Row],[Rank Sharpe]])/3</f>
        <v>503.33333333333331</v>
      </c>
    </row>
    <row r="545" spans="1:48" hidden="1" x14ac:dyDescent="0.3">
      <c r="A545" t="s">
        <v>1869</v>
      </c>
      <c r="B545" t="s">
        <v>1870</v>
      </c>
      <c r="C545" t="s">
        <v>2914</v>
      </c>
      <c r="D545" t="s">
        <v>1453</v>
      </c>
      <c r="E545">
        <v>3163.2241442300001</v>
      </c>
      <c r="F545">
        <v>526.9</v>
      </c>
      <c r="G545">
        <v>-0.78364075239255704</v>
      </c>
      <c r="H545">
        <f>(Table2[[#This Row],[1Y Return vs Nifty]]-AVERAGE(Table2[1Y Return vs Nifty]))/_xlfn.STDEV.P(Table2[1Y Return vs Nifty])</f>
        <v>-0.55740770279708507</v>
      </c>
      <c r="I545">
        <v>14.356519643476901</v>
      </c>
      <c r="J545">
        <f>(Table2[[#This Row],[1M Return vs Nifty]]-AVERAGE(Table2[1M Return vs Nifty]))/_xlfn.STDEV.P(Table2[1M Return vs Nifty])</f>
        <v>0.94975497995273839</v>
      </c>
      <c r="K545">
        <v>3.7402728025697098</v>
      </c>
      <c r="L545">
        <f>(Table2[[#This Row],[6M Return vs Nifty]]-AVERAGE(Table2[6M Return vs Nifty]))/_xlfn.STDEV.P(Table2[6M Return vs Nifty])</f>
        <v>-0.34383869055030447</v>
      </c>
      <c r="M545">
        <v>12.14624242104</v>
      </c>
      <c r="N545">
        <f>(Table2[[#This Row],[1W Return vs Nifty]]-AVERAGE(Table2[1W Return vs Nifty]))/_xlfn.STDEV.P(Table2[1W Return vs Nifty])</f>
        <v>2.0088104203344974</v>
      </c>
      <c r="O545">
        <v>464.4</v>
      </c>
      <c r="P545">
        <v>444.933274073456</v>
      </c>
      <c r="Q545">
        <v>446.976417604169</v>
      </c>
      <c r="R545">
        <v>53.0406719288071</v>
      </c>
      <c r="S545">
        <v>0.1345822566752799</v>
      </c>
      <c r="T545">
        <v>0.18422251313353488</v>
      </c>
      <c r="U545">
        <v>0.17880939407100738</v>
      </c>
      <c r="V545">
        <v>3.5588145428675699</v>
      </c>
      <c r="W545">
        <v>512.65</v>
      </c>
      <c r="X545">
        <v>528.85</v>
      </c>
      <c r="Y545">
        <v>468.1</v>
      </c>
      <c r="Z545">
        <v>543.70000000000005</v>
      </c>
      <c r="AA545">
        <v>375</v>
      </c>
      <c r="AB545">
        <v>543.70000000000005</v>
      </c>
      <c r="AC545">
        <v>2.7796742416853704E-2</v>
      </c>
      <c r="AD545">
        <v>3.7008920098691167E-3</v>
      </c>
      <c r="AE545">
        <v>0.12561418500320443</v>
      </c>
      <c r="AF545">
        <v>3.188460808502569E-2</v>
      </c>
      <c r="AG545">
        <v>0.40506666666666669</v>
      </c>
      <c r="AH545">
        <v>3.188460808502569E-2</v>
      </c>
      <c r="AI545">
        <v>3.1884608085025601</v>
      </c>
      <c r="AJ545">
        <v>42.0407062946488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0.12</v>
      </c>
      <c r="AM545" t="s">
        <v>2950</v>
      </c>
      <c r="AN545">
        <v>27.41</v>
      </c>
      <c r="AO545" t="s">
        <v>2950</v>
      </c>
      <c r="AP545">
        <v>-2.2099592391744E-2</v>
      </c>
      <c r="AQ545">
        <f>(Table2[[#This Row],[Sharpe Ratio]]-AVERAGE(Table2[Sharpe Ratio]))/_xlfn.STDEV.P(Table2[Sharpe Ratio])</f>
        <v>-0.87378282036950938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512</v>
      </c>
      <c r="AT545">
        <f>_xlfn.RANK.AVG(Table2[[#This Row],[6M Return vs Nifty Z-Score]],Table2[6M Return vs Nifty Z-Score])</f>
        <v>410</v>
      </c>
      <c r="AU545">
        <f>_xlfn.RANK.AVG(Table2[[#This Row],[Sharpe Ratio Z-Score]],Table2[Sharpe Ratio Z-Score])</f>
        <v>591</v>
      </c>
      <c r="AV545">
        <f>(Table2[[#This Row],[Rank 1Y]]+Table2[[#This Row],[Rank 6M]]+Table2[[#This Row],[Rank Sharpe]])/3</f>
        <v>504.33333333333331</v>
      </c>
    </row>
    <row r="546" spans="1:48" x14ac:dyDescent="0.3">
      <c r="A546" t="s">
        <v>1287</v>
      </c>
      <c r="B546" t="s">
        <v>1288</v>
      </c>
      <c r="C546" t="s">
        <v>2905</v>
      </c>
      <c r="D546" t="s">
        <v>21</v>
      </c>
      <c r="E546">
        <v>7627.4896671899996</v>
      </c>
      <c r="F546">
        <v>2743</v>
      </c>
      <c r="G546">
        <v>13.5295764891411</v>
      </c>
      <c r="H546">
        <f>(Table2[[#This Row],[1Y Return vs Nifty]]-AVERAGE(Table2[1Y Return vs Nifty]))/_xlfn.STDEV.P(Table2[1Y Return vs Nifty])</f>
        <v>-0.3862999797331822</v>
      </c>
      <c r="I546">
        <v>2.2783400646016698</v>
      </c>
      <c r="J546">
        <f>(Table2[[#This Row],[1M Return vs Nifty]]-AVERAGE(Table2[1M Return vs Nifty]))/_xlfn.STDEV.P(Table2[1M Return vs Nifty])</f>
        <v>-9.7269911658392744E-2</v>
      </c>
      <c r="K546">
        <v>-12.815808344912799</v>
      </c>
      <c r="L546">
        <f>(Table2[[#This Row],[6M Return vs Nifty]]-AVERAGE(Table2[6M Return vs Nifty]))/_xlfn.STDEV.P(Table2[6M Return vs Nifty])</f>
        <v>-0.84985006860272705</v>
      </c>
      <c r="M546">
        <v>-2.8598718497992301</v>
      </c>
      <c r="N546">
        <f>(Table2[[#This Row],[1W Return vs Nifty]]-AVERAGE(Table2[1W Return vs Nifty]))/_xlfn.STDEV.P(Table2[1W Return vs Nifty])</f>
        <v>-0.83154011644570514</v>
      </c>
      <c r="O546">
        <v>2633.52</v>
      </c>
      <c r="P546">
        <v>2608.1598848793901</v>
      </c>
      <c r="Q546">
        <v>2528.5036421653999</v>
      </c>
      <c r="R546">
        <v>46.486118932234902</v>
      </c>
      <c r="S546">
        <v>4.1571736687019634E-2</v>
      </c>
      <c r="T546">
        <v>5.1699328673190381E-2</v>
      </c>
      <c r="U546">
        <v>8.4831342244342745E-2</v>
      </c>
      <c r="V546">
        <v>2.6510610963483399</v>
      </c>
      <c r="W546">
        <v>2725</v>
      </c>
      <c r="X546">
        <v>2859.95</v>
      </c>
      <c r="Y546">
        <v>2670</v>
      </c>
      <c r="Z546">
        <v>2859.95</v>
      </c>
      <c r="AA546">
        <v>2137.5500000000002</v>
      </c>
      <c r="AB546">
        <v>2987.9</v>
      </c>
      <c r="AC546">
        <v>6.6055045871560303E-3</v>
      </c>
      <c r="AD546">
        <v>4.2635800218738584E-2</v>
      </c>
      <c r="AE546">
        <v>2.7340823970037453E-2</v>
      </c>
      <c r="AF546">
        <v>4.2635800218738584E-2</v>
      </c>
      <c r="AG546">
        <v>0.28324483637809639</v>
      </c>
      <c r="AH546">
        <v>8.9281808239154214E-2</v>
      </c>
      <c r="AI546">
        <v>14.655486693401301</v>
      </c>
      <c r="AJ546">
        <v>45.132275132275097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0.05</v>
      </c>
      <c r="AM546" t="s">
        <v>2950</v>
      </c>
      <c r="AN546">
        <v>22.1</v>
      </c>
      <c r="AO546" t="s">
        <v>2950</v>
      </c>
      <c r="AP546">
        <v>5.0490052665100003E-3</v>
      </c>
      <c r="AQ546">
        <f>(Table2[[#This Row],[Sharpe Ratio]]-AVERAGE(Table2[Sharpe Ratio]))/_xlfn.STDEV.P(Table2[Sharpe Ratio])</f>
        <v>-0.5691775738061966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-2.7341376502462036</v>
      </c>
      <c r="AS546">
        <f>_xlfn.RANK.AVG(Table2[[#This Row],[1Y Return vs Nifty Z-Score]],Table2[1Y Return vs Nifty Z-Score])</f>
        <v>434</v>
      </c>
      <c r="AT546">
        <f>_xlfn.RANK.AVG(Table2[[#This Row],[6M Return vs Nifty Z-Score]],Table2[6M Return vs Nifty Z-Score])</f>
        <v>589</v>
      </c>
      <c r="AU546">
        <f>_xlfn.RANK.AVG(Table2[[#This Row],[Sharpe Ratio Z-Score]],Table2[Sharpe Ratio Z-Score])</f>
        <v>491</v>
      </c>
      <c r="AV546">
        <f>(Table2[[#This Row],[Rank 1Y]]+Table2[[#This Row],[Rank 6M]]+Table2[[#This Row],[Rank Sharpe]])/3</f>
        <v>504.66666666666669</v>
      </c>
    </row>
    <row r="547" spans="1:48" hidden="1" x14ac:dyDescent="0.3">
      <c r="A547" t="s">
        <v>340</v>
      </c>
      <c r="B547" t="s">
        <v>341</v>
      </c>
      <c r="C547" t="s">
        <v>2920</v>
      </c>
      <c r="D547" t="s">
        <v>165</v>
      </c>
      <c r="E547">
        <v>67854.606690750006</v>
      </c>
      <c r="F547">
        <v>2460.0500000000002</v>
      </c>
      <c r="G547">
        <v>-21.6894044467853</v>
      </c>
      <c r="H547">
        <f>(Table2[[#This Row],[1Y Return vs Nifty]]-AVERAGE(Table2[1Y Return vs Nifty]))/_xlfn.STDEV.P(Table2[1Y Return vs Nifty])</f>
        <v>-0.80732619172209907</v>
      </c>
      <c r="I547">
        <v>5.7403903040979101</v>
      </c>
      <c r="J547">
        <f>(Table2[[#This Row],[1M Return vs Nifty]]-AVERAGE(Table2[1M Return vs Nifty]))/_xlfn.STDEV.P(Table2[1M Return vs Nifty])</f>
        <v>0.2028459090320629</v>
      </c>
      <c r="K547">
        <v>-7.8939304678409998</v>
      </c>
      <c r="L547">
        <f>(Table2[[#This Row],[6M Return vs Nifty]]-AVERAGE(Table2[6M Return vs Nifty]))/_xlfn.STDEV.P(Table2[6M Return vs Nifty])</f>
        <v>-0.69942037542853419</v>
      </c>
      <c r="M547">
        <v>3.5497291739861199</v>
      </c>
      <c r="N547">
        <f>(Table2[[#This Row],[1W Return vs Nifty]]-AVERAGE(Table2[1W Return vs Nifty]))/_xlfn.STDEV.P(Table2[1W Return vs Nifty])</f>
        <v>0.38166627262156227</v>
      </c>
      <c r="O547">
        <v>2370.3000000000002</v>
      </c>
      <c r="P547">
        <v>2384.0167167027998</v>
      </c>
      <c r="Q547">
        <v>2385.72236800569</v>
      </c>
      <c r="R547">
        <v>35.895947941857102</v>
      </c>
      <c r="S547">
        <v>3.7864405349533836E-2</v>
      </c>
      <c r="T547">
        <v>3.189293211096178E-2</v>
      </c>
      <c r="U547">
        <v>3.1155189300774877E-2</v>
      </c>
      <c r="V547">
        <v>0.96446033764566497</v>
      </c>
      <c r="W547">
        <v>2450.0500000000002</v>
      </c>
      <c r="X547">
        <v>2520.1999999999998</v>
      </c>
      <c r="Y547">
        <v>2380</v>
      </c>
      <c r="Z547">
        <v>2520.1999999999998</v>
      </c>
      <c r="AA547">
        <v>2089.1</v>
      </c>
      <c r="AB547">
        <v>2520.1999999999998</v>
      </c>
      <c r="AC547">
        <v>4.0815493561356941E-3</v>
      </c>
      <c r="AD547">
        <v>2.4450722546289549E-2</v>
      </c>
      <c r="AE547">
        <v>3.3634453781512752E-2</v>
      </c>
      <c r="AF547">
        <v>2.4450722546289549E-2</v>
      </c>
      <c r="AG547">
        <v>0.17756450145995895</v>
      </c>
      <c r="AH547">
        <v>2.4450722546289549E-2</v>
      </c>
      <c r="AI547">
        <v>9.5079368305522003</v>
      </c>
      <c r="AJ547">
        <v>20.5906862745098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-0.12</v>
      </c>
      <c r="AM547" t="s">
        <v>2949</v>
      </c>
      <c r="AN547">
        <v>12.15</v>
      </c>
      <c r="AO547" t="s">
        <v>2950</v>
      </c>
      <c r="AP547">
        <v>5.2618479150688999E-2</v>
      </c>
      <c r="AQ547">
        <f>(Table2[[#This Row],[Sharpe Ratio]]-AVERAGE(Table2[Sharpe Ratio]))/_xlfn.STDEV.P(Table2[Sharpe Ratio])</f>
        <v>-3.5451614779652106E-2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624</v>
      </c>
      <c r="AT547">
        <f>_xlfn.RANK.AVG(Table2[[#This Row],[6M Return vs Nifty Z-Score]],Table2[6M Return vs Nifty Z-Score])</f>
        <v>538</v>
      </c>
      <c r="AU547">
        <f>_xlfn.RANK.AVG(Table2[[#This Row],[Sharpe Ratio Z-Score]],Table2[Sharpe Ratio Z-Score])</f>
        <v>356</v>
      </c>
      <c r="AV547">
        <f>(Table2[[#This Row],[Rank 1Y]]+Table2[[#This Row],[Rank 6M]]+Table2[[#This Row],[Rank Sharpe]])/3</f>
        <v>506</v>
      </c>
    </row>
    <row r="548" spans="1:48" x14ac:dyDescent="0.3">
      <c r="A548" t="s">
        <v>1049</v>
      </c>
      <c r="B548" t="s">
        <v>1050</v>
      </c>
      <c r="C548" t="s">
        <v>2906</v>
      </c>
      <c r="D548" t="s">
        <v>24</v>
      </c>
      <c r="E548">
        <v>10850.26781202</v>
      </c>
      <c r="F548">
        <v>104.54</v>
      </c>
      <c r="G548">
        <v>-4.7436598794689999</v>
      </c>
      <c r="H548">
        <f>(Table2[[#This Row],[1Y Return vs Nifty]]-AVERAGE(Table2[1Y Return vs Nifty]))/_xlfn.STDEV.P(Table2[1Y Return vs Nifty])</f>
        <v>-0.60474785314129598</v>
      </c>
      <c r="I548">
        <v>9.5813145020297501</v>
      </c>
      <c r="J548">
        <f>(Table2[[#This Row],[1M Return vs Nifty]]-AVERAGE(Table2[1M Return vs Nifty]))/_xlfn.STDEV.P(Table2[1M Return vs Nifty])</f>
        <v>0.53580529382708997</v>
      </c>
      <c r="K548">
        <v>-11.052618913362201</v>
      </c>
      <c r="L548">
        <f>(Table2[[#This Row],[6M Return vs Nifty]]-AVERAGE(Table2[6M Return vs Nifty]))/_xlfn.STDEV.P(Table2[6M Return vs Nifty])</f>
        <v>-0.79596087187321896</v>
      </c>
      <c r="M548">
        <v>5.8036821249313002</v>
      </c>
      <c r="N548">
        <f>(Table2[[#This Row],[1W Return vs Nifty]]-AVERAGE(Table2[1W Return vs Nifty]))/_xlfn.STDEV.P(Table2[1W Return vs Nifty])</f>
        <v>0.80829346994573847</v>
      </c>
      <c r="O548">
        <v>99.35</v>
      </c>
      <c r="P548">
        <v>97.774142976094595</v>
      </c>
      <c r="Q548">
        <v>95.317083261061896</v>
      </c>
      <c r="R548">
        <v>54.508554535999302</v>
      </c>
      <c r="S548">
        <v>5.2239557121288582E-2</v>
      </c>
      <c r="T548">
        <v>6.9198837422278725E-2</v>
      </c>
      <c r="U548">
        <v>9.6760375196098591E-2</v>
      </c>
      <c r="V548">
        <v>1.5483073740904301</v>
      </c>
      <c r="W548">
        <v>103.1</v>
      </c>
      <c r="X548">
        <v>107.28</v>
      </c>
      <c r="Y548">
        <v>100.35</v>
      </c>
      <c r="Z548">
        <v>107.8</v>
      </c>
      <c r="AA548">
        <v>89</v>
      </c>
      <c r="AB548">
        <v>107.8</v>
      </c>
      <c r="AC548">
        <v>1.3967022308438493E-2</v>
      </c>
      <c r="AD548">
        <v>2.6210063133728756E-2</v>
      </c>
      <c r="AE548">
        <v>4.1753861484803201E-2</v>
      </c>
      <c r="AF548">
        <v>3.1184235699253771E-2</v>
      </c>
      <c r="AG548">
        <v>0.17460674157303369</v>
      </c>
      <c r="AH548">
        <v>3.1184235699253771E-2</v>
      </c>
      <c r="AI548">
        <v>11.440596900707799</v>
      </c>
      <c r="AJ548">
        <v>30.5118601747815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0.03</v>
      </c>
      <c r="AM548" t="s">
        <v>2950</v>
      </c>
      <c r="AN548">
        <v>14.94</v>
      </c>
      <c r="AO548" t="s">
        <v>2950</v>
      </c>
      <c r="AP548">
        <v>2.9526695308711E-2</v>
      </c>
      <c r="AQ548">
        <f>(Table2[[#This Row],[Sharpe Ratio]]-AVERAGE(Table2[Sharpe Ratio]))/_xlfn.STDEV.P(Table2[Sharpe Ratio])</f>
        <v>-0.29453971204768609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-0.35114967328937241</v>
      </c>
      <c r="AS548">
        <f>_xlfn.RANK.AVG(Table2[[#This Row],[1Y Return vs Nifty Z-Score]],Table2[1Y Return vs Nifty Z-Score])</f>
        <v>535</v>
      </c>
      <c r="AT548">
        <f>_xlfn.RANK.AVG(Table2[[#This Row],[6M Return vs Nifty Z-Score]],Table2[6M Return vs Nifty Z-Score])</f>
        <v>568</v>
      </c>
      <c r="AU548">
        <f>_xlfn.RANK.AVG(Table2[[#This Row],[Sharpe Ratio Z-Score]],Table2[Sharpe Ratio Z-Score])</f>
        <v>416</v>
      </c>
      <c r="AV548">
        <f>(Table2[[#This Row],[Rank 1Y]]+Table2[[#This Row],[Rank 6M]]+Table2[[#This Row],[Rank Sharpe]])/3</f>
        <v>506.33333333333331</v>
      </c>
    </row>
    <row r="549" spans="1:48" x14ac:dyDescent="0.3">
      <c r="A549" t="s">
        <v>549</v>
      </c>
      <c r="B549" t="s">
        <v>550</v>
      </c>
      <c r="C549" t="s">
        <v>2920</v>
      </c>
      <c r="D549" t="s">
        <v>268</v>
      </c>
      <c r="E549">
        <v>32259.682057319998</v>
      </c>
      <c r="F549">
        <v>2545.9499999999998</v>
      </c>
      <c r="G549">
        <v>-11.988786311655099</v>
      </c>
      <c r="H549">
        <f>(Table2[[#This Row],[1Y Return vs Nifty]]-AVERAGE(Table2[1Y Return vs Nifty]))/_xlfn.STDEV.P(Table2[1Y Return vs Nifty])</f>
        <v>-0.6913599031229134</v>
      </c>
      <c r="I549">
        <v>-0.76118053379555395</v>
      </c>
      <c r="J549">
        <f>(Table2[[#This Row],[1M Return vs Nifty]]-AVERAGE(Table2[1M Return vs Nifty]))/_xlfn.STDEV.P(Table2[1M Return vs Nifty])</f>
        <v>-0.36075777456885766</v>
      </c>
      <c r="K549">
        <v>0.86762586541542797</v>
      </c>
      <c r="L549">
        <f>(Table2[[#This Row],[6M Return vs Nifty]]-AVERAGE(Table2[6M Return vs Nifty]))/_xlfn.STDEV.P(Table2[6M Return vs Nifty])</f>
        <v>-0.43163676440478904</v>
      </c>
      <c r="M549">
        <v>7.9503744653425397</v>
      </c>
      <c r="N549">
        <f>(Table2[[#This Row],[1W Return vs Nifty]]-AVERAGE(Table2[1W Return vs Nifty]))/_xlfn.STDEV.P(Table2[1W Return vs Nifty])</f>
        <v>1.2146184273157994</v>
      </c>
      <c r="O549">
        <v>2394.83</v>
      </c>
      <c r="P549">
        <v>2359.2637111424301</v>
      </c>
      <c r="Q549">
        <v>2256.9708297805901</v>
      </c>
      <c r="R549">
        <v>37.864289863254598</v>
      </c>
      <c r="S549">
        <v>6.3102600184564261E-2</v>
      </c>
      <c r="T549">
        <v>7.9129046903862355E-2</v>
      </c>
      <c r="U549">
        <v>0.12803850471009537</v>
      </c>
      <c r="V549">
        <v>1.2252468961373999</v>
      </c>
      <c r="W549">
        <v>2531.4</v>
      </c>
      <c r="X549">
        <v>2646</v>
      </c>
      <c r="Y549">
        <v>2390</v>
      </c>
      <c r="Z549">
        <v>2646</v>
      </c>
      <c r="AA549">
        <v>2021</v>
      </c>
      <c r="AB549">
        <v>2646</v>
      </c>
      <c r="AC549">
        <v>5.7478075373309512E-3</v>
      </c>
      <c r="AD549">
        <v>3.9297708124668596E-2</v>
      </c>
      <c r="AE549">
        <v>6.5251046025104564E-2</v>
      </c>
      <c r="AF549">
        <v>3.9297708124668596E-2</v>
      </c>
      <c r="AG549">
        <v>0.25974764967837705</v>
      </c>
      <c r="AH549">
        <v>3.9297708124668596E-2</v>
      </c>
      <c r="AI549">
        <v>3.9297708124668498</v>
      </c>
      <c r="AJ549">
        <v>33.983264919482103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0.11</v>
      </c>
      <c r="AM549" t="s">
        <v>2950</v>
      </c>
      <c r="AN549">
        <v>18.82</v>
      </c>
      <c r="AO549" t="s">
        <v>2950</v>
      </c>
      <c r="AP549">
        <v>5.836528096737E-3</v>
      </c>
      <c r="AQ549">
        <f>(Table2[[#This Row],[Sharpe Ratio]]-AVERAGE(Table2[Sharpe Ratio]))/_xlfn.STDEV.P(Table2[Sharpe Ratio])</f>
        <v>-0.56034162622263495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-0.82947764100339594</v>
      </c>
      <c r="AS549">
        <f>_xlfn.RANK.AVG(Table2[[#This Row],[1Y Return vs Nifty Z-Score]],Table2[1Y Return vs Nifty Z-Score])</f>
        <v>582</v>
      </c>
      <c r="AT549">
        <f>_xlfn.RANK.AVG(Table2[[#This Row],[6M Return vs Nifty Z-Score]],Table2[6M Return vs Nifty Z-Score])</f>
        <v>450</v>
      </c>
      <c r="AU549">
        <f>_xlfn.RANK.AVG(Table2[[#This Row],[Sharpe Ratio Z-Score]],Table2[Sharpe Ratio Z-Score])</f>
        <v>488</v>
      </c>
      <c r="AV549">
        <f>(Table2[[#This Row],[Rank 1Y]]+Table2[[#This Row],[Rank 6M]]+Table2[[#This Row],[Rank Sharpe]])/3</f>
        <v>506.66666666666669</v>
      </c>
    </row>
    <row r="550" spans="1:48" x14ac:dyDescent="0.3">
      <c r="A550" t="s">
        <v>1090</v>
      </c>
      <c r="B550" t="s">
        <v>1091</v>
      </c>
      <c r="C550" t="s">
        <v>2913</v>
      </c>
      <c r="D550" t="s">
        <v>283</v>
      </c>
      <c r="E550">
        <v>10095.91694245</v>
      </c>
      <c r="F550">
        <v>1940</v>
      </c>
      <c r="G550">
        <v>8.6036266701870101</v>
      </c>
      <c r="H550">
        <f>(Table2[[#This Row],[1Y Return vs Nifty]]-AVERAGE(Table2[1Y Return vs Nifty]))/_xlfn.STDEV.P(Table2[1Y Return vs Nifty])</f>
        <v>-0.44518737333763825</v>
      </c>
      <c r="I550">
        <v>1.9590660185122999</v>
      </c>
      <c r="J550">
        <f>(Table2[[#This Row],[1M Return vs Nifty]]-AVERAGE(Table2[1M Return vs Nifty]))/_xlfn.STDEV.P(Table2[1M Return vs Nifty])</f>
        <v>-0.12494691971394777</v>
      </c>
      <c r="K550">
        <v>2.91633889012666</v>
      </c>
      <c r="L550">
        <f>(Table2[[#This Row],[6M Return vs Nifty]]-AVERAGE(Table2[6M Return vs Nifty]))/_xlfn.STDEV.P(Table2[6M Return vs Nifty])</f>
        <v>-0.36902097437372167</v>
      </c>
      <c r="M550">
        <v>-2.35703833179454</v>
      </c>
      <c r="N550">
        <f>(Table2[[#This Row],[1W Return vs Nifty]]-AVERAGE(Table2[1W Return vs Nifty]))/_xlfn.STDEV.P(Table2[1W Return vs Nifty])</f>
        <v>-0.7363640150913987</v>
      </c>
      <c r="O550">
        <v>1944.99</v>
      </c>
      <c r="P550">
        <v>1879.0648404788301</v>
      </c>
      <c r="Q550">
        <v>1697.7811768859301</v>
      </c>
      <c r="R550">
        <v>76.189987927991197</v>
      </c>
      <c r="S550">
        <v>-2.5655658897989486E-3</v>
      </c>
      <c r="T550">
        <v>3.2428449624783751E-2</v>
      </c>
      <c r="U550">
        <v>0.14266786934129372</v>
      </c>
      <c r="V550">
        <v>0.623263582152493</v>
      </c>
      <c r="W550">
        <v>1935.05</v>
      </c>
      <c r="X550">
        <v>1989.9</v>
      </c>
      <c r="Y550">
        <v>1922.1</v>
      </c>
      <c r="Z550">
        <v>1989.9</v>
      </c>
      <c r="AA550">
        <v>1798.05</v>
      </c>
      <c r="AB550">
        <v>2067.9499999999998</v>
      </c>
      <c r="AC550">
        <v>2.5580734347949718E-3</v>
      </c>
      <c r="AD550">
        <v>2.5721649484536036E-2</v>
      </c>
      <c r="AE550">
        <v>9.312730867280683E-3</v>
      </c>
      <c r="AF550">
        <v>2.5721649484536036E-2</v>
      </c>
      <c r="AG550">
        <v>7.8946636634131373E-2</v>
      </c>
      <c r="AH550">
        <v>6.5953608247422579E-2</v>
      </c>
      <c r="AI550">
        <v>6.5953608247422499</v>
      </c>
      <c r="AJ550">
        <v>49.691358024691297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0.1</v>
      </c>
      <c r="AM550" t="s">
        <v>2950</v>
      </c>
      <c r="AN550">
        <v>2.68</v>
      </c>
      <c r="AO550" t="s">
        <v>2950</v>
      </c>
      <c r="AP550">
        <v>-5.4040340679454998E-2</v>
      </c>
      <c r="AQ550">
        <f>(Table2[[#This Row],[Sharpe Ratio]]-AVERAGE(Table2[Sharpe Ratio]))/_xlfn.STDEV.P(Table2[Sharpe Ratio])</f>
        <v>-1.2321556405817131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-2.9076749230984196</v>
      </c>
      <c r="AS550">
        <f>_xlfn.RANK.AVG(Table2[[#This Row],[1Y Return vs Nifty Z-Score]],Table2[1Y Return vs Nifty Z-Score])</f>
        <v>453</v>
      </c>
      <c r="AT550">
        <f>_xlfn.RANK.AVG(Table2[[#This Row],[6M Return vs Nifty Z-Score]],Table2[6M Return vs Nifty Z-Score])</f>
        <v>422</v>
      </c>
      <c r="AU550">
        <f>_xlfn.RANK.AVG(Table2[[#This Row],[Sharpe Ratio Z-Score]],Table2[Sharpe Ratio Z-Score])</f>
        <v>647</v>
      </c>
      <c r="AV550">
        <f>(Table2[[#This Row],[Rank 1Y]]+Table2[[#This Row],[Rank 6M]]+Table2[[#This Row],[Rank Sharpe]])/3</f>
        <v>507.33333333333331</v>
      </c>
    </row>
    <row r="551" spans="1:48" hidden="1" x14ac:dyDescent="0.3">
      <c r="A551" t="s">
        <v>432</v>
      </c>
      <c r="B551" t="s">
        <v>433</v>
      </c>
      <c r="C551" t="s">
        <v>2905</v>
      </c>
      <c r="D551" t="s">
        <v>354</v>
      </c>
      <c r="E551">
        <v>48539.586871159998</v>
      </c>
      <c r="F551">
        <v>4888.6499999999996</v>
      </c>
      <c r="G551">
        <v>-2.3026372710480398</v>
      </c>
      <c r="H551">
        <f>(Table2[[#This Row],[1Y Return vs Nifty]]-AVERAGE(Table2[1Y Return vs Nifty]))/_xlfn.STDEV.P(Table2[1Y Return vs Nifty])</f>
        <v>-0.57556658568575736</v>
      </c>
      <c r="I551">
        <v>4.9132562828625002</v>
      </c>
      <c r="J551">
        <f>(Table2[[#This Row],[1M Return vs Nifty]]-AVERAGE(Table2[1M Return vs Nifty]))/_xlfn.STDEV.P(Table2[1M Return vs Nifty])</f>
        <v>0.13114388611740341</v>
      </c>
      <c r="K551">
        <v>-15.4303754399347</v>
      </c>
      <c r="L551">
        <f>(Table2[[#This Row],[6M Return vs Nifty]]-AVERAGE(Table2[6M Return vs Nifty]))/_xlfn.STDEV.P(Table2[6M Return vs Nifty])</f>
        <v>-0.92976032556373056</v>
      </c>
      <c r="M551">
        <v>-0.53244204024210895</v>
      </c>
      <c r="N551">
        <f>(Table2[[#This Row],[1W Return vs Nifty]]-AVERAGE(Table2[1W Return vs Nifty]))/_xlfn.STDEV.P(Table2[1W Return vs Nifty])</f>
        <v>-0.39100525248427648</v>
      </c>
      <c r="O551">
        <v>4767.5</v>
      </c>
      <c r="P551">
        <v>4826.4276616413199</v>
      </c>
      <c r="Q551">
        <v>4825.1225927430896</v>
      </c>
      <c r="R551">
        <v>52.786962990600301</v>
      </c>
      <c r="S551">
        <v>2.5411641321447132E-2</v>
      </c>
      <c r="T551">
        <v>1.2892006825918179E-2</v>
      </c>
      <c r="U551">
        <v>1.3165967503593334E-2</v>
      </c>
      <c r="V551">
        <v>1.1502219086457</v>
      </c>
      <c r="W551">
        <v>4861.05</v>
      </c>
      <c r="X551">
        <v>5020</v>
      </c>
      <c r="Y551">
        <v>4815.5</v>
      </c>
      <c r="Z551">
        <v>5020</v>
      </c>
      <c r="AA551">
        <v>4200</v>
      </c>
      <c r="AB551">
        <v>5020</v>
      </c>
      <c r="AC551">
        <v>5.6777856635910062E-3</v>
      </c>
      <c r="AD551">
        <v>2.6868358340237153E-2</v>
      </c>
      <c r="AE551">
        <v>1.5190530578340633E-2</v>
      </c>
      <c r="AF551">
        <v>2.6868358340237153E-2</v>
      </c>
      <c r="AG551">
        <v>0.16396428571428556</v>
      </c>
      <c r="AH551">
        <v>2.6868358340237153E-2</v>
      </c>
      <c r="AI551">
        <v>20.1425751485584</v>
      </c>
      <c r="AJ551">
        <v>30.181745556221198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-0.13</v>
      </c>
      <c r="AM551" t="s">
        <v>2949</v>
      </c>
      <c r="AN551">
        <v>10.66</v>
      </c>
      <c r="AO551" t="s">
        <v>2950</v>
      </c>
      <c r="AP551">
        <v>4.6381347480054E-2</v>
      </c>
      <c r="AQ551">
        <f>(Table2[[#This Row],[Sharpe Ratio]]-AVERAGE(Table2[Sharpe Ratio]))/_xlfn.STDEV.P(Table2[Sharpe Ratio])</f>
        <v>-0.10543176824087536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527</v>
      </c>
      <c r="AT551">
        <f>_xlfn.RANK.AVG(Table2[[#This Row],[6M Return vs Nifty Z-Score]],Table2[6M Return vs Nifty Z-Score])</f>
        <v>620</v>
      </c>
      <c r="AU551">
        <f>_xlfn.RANK.AVG(Table2[[#This Row],[Sharpe Ratio Z-Score]],Table2[Sharpe Ratio Z-Score])</f>
        <v>378</v>
      </c>
      <c r="AV551">
        <f>(Table2[[#This Row],[Rank 1Y]]+Table2[[#This Row],[Rank 6M]]+Table2[[#This Row],[Rank Sharpe]])/3</f>
        <v>508.33333333333331</v>
      </c>
    </row>
    <row r="552" spans="1:48" hidden="1" x14ac:dyDescent="0.3">
      <c r="A552" t="s">
        <v>1925</v>
      </c>
      <c r="B552" t="s">
        <v>1926</v>
      </c>
      <c r="C552" t="s">
        <v>2913</v>
      </c>
      <c r="D552" t="s">
        <v>216</v>
      </c>
      <c r="E552">
        <v>2955.3613407500002</v>
      </c>
      <c r="F552">
        <v>175.89</v>
      </c>
      <c r="G552">
        <v>-2.73708908849457</v>
      </c>
      <c r="H552">
        <f>(Table2[[#This Row],[1Y Return vs Nifty]]-AVERAGE(Table2[1Y Return vs Nifty]))/_xlfn.STDEV.P(Table2[1Y Return vs Nifty])</f>
        <v>-0.58076025109373697</v>
      </c>
      <c r="I552">
        <v>-13.109523322566</v>
      </c>
      <c r="J552">
        <f>(Table2[[#This Row],[1M Return vs Nifty]]-AVERAGE(Table2[1M Return vs Nifty]))/_xlfn.STDEV.P(Table2[1M Return vs Nifty])</f>
        <v>-1.4312023879775178</v>
      </c>
      <c r="K552">
        <v>3.2406933714165702</v>
      </c>
      <c r="L552">
        <f>(Table2[[#This Row],[6M Return vs Nifty]]-AVERAGE(Table2[6M Return vs Nifty]))/_xlfn.STDEV.P(Table2[6M Return vs Nifty])</f>
        <v>-0.35910757417998418</v>
      </c>
      <c r="M552">
        <v>2.0613583924661101</v>
      </c>
      <c r="N552">
        <f>(Table2[[#This Row],[1W Return vs Nifty]]-AVERAGE(Table2[1W Return vs Nifty]))/_xlfn.STDEV.P(Table2[1W Return vs Nifty])</f>
        <v>9.9948122811558029E-2</v>
      </c>
      <c r="O552">
        <v>174.72</v>
      </c>
      <c r="P552">
        <v>190.07930086603599</v>
      </c>
      <c r="Q552">
        <v>187.55618005834401</v>
      </c>
      <c r="R552">
        <v>25.9370618325649</v>
      </c>
      <c r="S552">
        <v>6.6964285714286031E-3</v>
      </c>
      <c r="T552">
        <v>-7.4649374242155564E-2</v>
      </c>
      <c r="U552">
        <v>-6.2200989883217761E-2</v>
      </c>
      <c r="V552">
        <v>1.0266823992913301</v>
      </c>
      <c r="W552">
        <v>175</v>
      </c>
      <c r="X552">
        <v>179.99</v>
      </c>
      <c r="Y552">
        <v>171.11</v>
      </c>
      <c r="Z552">
        <v>180.66</v>
      </c>
      <c r="AA552">
        <v>133</v>
      </c>
      <c r="AB552">
        <v>180.66</v>
      </c>
      <c r="AC552">
        <v>5.085714285714138E-3</v>
      </c>
      <c r="AD552">
        <v>2.3310023310023409E-2</v>
      </c>
      <c r="AE552">
        <v>2.7935246332768227E-2</v>
      </c>
      <c r="AF552">
        <v>2.7119222241173579E-2</v>
      </c>
      <c r="AG552">
        <v>0.32248120300751859</v>
      </c>
      <c r="AH552">
        <v>2.7119222241173579E-2</v>
      </c>
      <c r="AI552">
        <v>60.896014554551101</v>
      </c>
      <c r="AJ552">
        <v>32.2481203007518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-0.28999999999999998</v>
      </c>
      <c r="AM552" t="s">
        <v>2949</v>
      </c>
      <c r="AN552">
        <v>28.86</v>
      </c>
      <c r="AO552" t="s">
        <v>2950</v>
      </c>
      <c r="AP552">
        <v>-1.9977260126276E-2</v>
      </c>
      <c r="AQ552">
        <f>(Table2[[#This Row],[Sharpe Ratio]]-AVERAGE(Table2[Sharpe Ratio]))/_xlfn.STDEV.P(Table2[Sharpe Ratio])</f>
        <v>-0.84997041019827502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528</v>
      </c>
      <c r="AT552">
        <f>_xlfn.RANK.AVG(Table2[[#This Row],[6M Return vs Nifty Z-Score]],Table2[6M Return vs Nifty Z-Score])</f>
        <v>414</v>
      </c>
      <c r="AU552">
        <f>_xlfn.RANK.AVG(Table2[[#This Row],[Sharpe Ratio Z-Score]],Table2[Sharpe Ratio Z-Score])</f>
        <v>587</v>
      </c>
      <c r="AV552">
        <f>(Table2[[#This Row],[Rank 1Y]]+Table2[[#This Row],[Rank 6M]]+Table2[[#This Row],[Rank Sharpe]])/3</f>
        <v>509.66666666666669</v>
      </c>
    </row>
    <row r="553" spans="1:48" x14ac:dyDescent="0.3">
      <c r="A553" t="s">
        <v>127</v>
      </c>
      <c r="B553" t="s">
        <v>128</v>
      </c>
      <c r="C553" t="s">
        <v>2911</v>
      </c>
      <c r="D553" t="s">
        <v>129</v>
      </c>
      <c r="E553">
        <v>221392.78321593499</v>
      </c>
      <c r="F553">
        <v>936.9</v>
      </c>
      <c r="G553">
        <v>-1.1495740611113201</v>
      </c>
      <c r="H553">
        <f>(Table2[[#This Row],[1Y Return vs Nifty]]-AVERAGE(Table2[1Y Return vs Nifty]))/_xlfn.STDEV.P(Table2[1Y Return vs Nifty])</f>
        <v>-0.56178226193298764</v>
      </c>
      <c r="I553">
        <v>-0.437339946041642</v>
      </c>
      <c r="J553">
        <f>(Table2[[#This Row],[1M Return vs Nifty]]-AVERAGE(Table2[1M Return vs Nifty]))/_xlfn.STDEV.P(Table2[1M Return vs Nifty])</f>
        <v>-0.33268490530258532</v>
      </c>
      <c r="K553">
        <v>0.71686466503773705</v>
      </c>
      <c r="L553">
        <f>(Table2[[#This Row],[6M Return vs Nifty]]-AVERAGE(Table2[6M Return vs Nifty]))/_xlfn.STDEV.P(Table2[6M Return vs Nifty])</f>
        <v>-0.43624455063634859</v>
      </c>
      <c r="M553">
        <v>1.5887967936485501</v>
      </c>
      <c r="N553">
        <f>(Table2[[#This Row],[1W Return vs Nifty]]-AVERAGE(Table2[1W Return vs Nifty]))/_xlfn.STDEV.P(Table2[1W Return vs Nifty])</f>
        <v>1.0501876658982176E-2</v>
      </c>
      <c r="O553">
        <v>908.94</v>
      </c>
      <c r="P553">
        <v>888.64112251618099</v>
      </c>
      <c r="Q553">
        <v>834.00564097025301</v>
      </c>
      <c r="R553">
        <v>58.260560129001</v>
      </c>
      <c r="S553">
        <v>3.0761106343653033E-2</v>
      </c>
      <c r="T553">
        <v>5.4306374374364141E-2</v>
      </c>
      <c r="U553">
        <v>0.12337369674147913</v>
      </c>
      <c r="V553">
        <v>0.89534093780063795</v>
      </c>
      <c r="W553">
        <v>923.15</v>
      </c>
      <c r="X553">
        <v>944</v>
      </c>
      <c r="Y553">
        <v>911.3</v>
      </c>
      <c r="Z553">
        <v>944</v>
      </c>
      <c r="AA553">
        <v>823.8</v>
      </c>
      <c r="AB553">
        <v>944</v>
      </c>
      <c r="AC553">
        <v>1.4894654173211341E-2</v>
      </c>
      <c r="AD553">
        <v>7.5781833706904944E-3</v>
      </c>
      <c r="AE553">
        <v>2.8091737078898227E-2</v>
      </c>
      <c r="AF553">
        <v>7.5781833706904944E-3</v>
      </c>
      <c r="AG553">
        <v>0.13729060451565922</v>
      </c>
      <c r="AH553">
        <v>7.5781833706904944E-3</v>
      </c>
      <c r="AI553">
        <v>0.757818337069049</v>
      </c>
      <c r="AJ553">
        <v>29.585062240663898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-0.08</v>
      </c>
      <c r="AM553" t="s">
        <v>2949</v>
      </c>
      <c r="AN553">
        <v>11.29</v>
      </c>
      <c r="AO553" t="s">
        <v>2950</v>
      </c>
      <c r="AP553">
        <v>-6.089278273633E-3</v>
      </c>
      <c r="AQ553">
        <f>(Table2[[#This Row],[Sharpe Ratio]]-AVERAGE(Table2[Sharpe Ratio]))/_xlfn.STDEV.P(Table2[Sharpe Ratio])</f>
        <v>-0.69414828672277473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-2.0143581279357141</v>
      </c>
      <c r="AS553">
        <f>_xlfn.RANK.AVG(Table2[[#This Row],[1Y Return vs Nifty Z-Score]],Table2[1Y Return vs Nifty Z-Score])</f>
        <v>519</v>
      </c>
      <c r="AT553">
        <f>_xlfn.RANK.AVG(Table2[[#This Row],[6M Return vs Nifty Z-Score]],Table2[6M Return vs Nifty Z-Score])</f>
        <v>451</v>
      </c>
      <c r="AU553">
        <f>_xlfn.RANK.AVG(Table2[[#This Row],[Sharpe Ratio Z-Score]],Table2[Sharpe Ratio Z-Score])</f>
        <v>562</v>
      </c>
      <c r="AV553">
        <f>(Table2[[#This Row],[Rank 1Y]]+Table2[[#This Row],[Rank 6M]]+Table2[[#This Row],[Rank Sharpe]])/3</f>
        <v>510.66666666666669</v>
      </c>
    </row>
    <row r="554" spans="1:48" hidden="1" x14ac:dyDescent="0.3">
      <c r="A554" t="s">
        <v>658</v>
      </c>
      <c r="B554" t="s">
        <v>659</v>
      </c>
      <c r="C554" t="s">
        <v>2906</v>
      </c>
      <c r="D554" t="s">
        <v>597</v>
      </c>
      <c r="E554">
        <v>23516.122749079899</v>
      </c>
      <c r="F554">
        <v>741.6</v>
      </c>
      <c r="G554">
        <v>19.329089484526701</v>
      </c>
      <c r="H554">
        <f>(Table2[[#This Row],[1Y Return vs Nifty]]-AVERAGE(Table2[1Y Return vs Nifty]))/_xlfn.STDEV.P(Table2[1Y Return vs Nifty])</f>
        <v>-0.31696955270379296</v>
      </c>
      <c r="I554">
        <v>-2.7349483204180198</v>
      </c>
      <c r="J554">
        <f>(Table2[[#This Row],[1M Return vs Nifty]]-AVERAGE(Table2[1M Return vs Nifty]))/_xlfn.STDEV.P(Table2[1M Return vs Nifty])</f>
        <v>-0.53185839361151466</v>
      </c>
      <c r="K554">
        <v>-10.133766362624099</v>
      </c>
      <c r="L554">
        <f>(Table2[[#This Row],[6M Return vs Nifty]]-AVERAGE(Table2[6M Return vs Nifty]))/_xlfn.STDEV.P(Table2[6M Return vs Nifty])</f>
        <v>-0.7678775445879652</v>
      </c>
      <c r="M554">
        <v>4.1824928979112901</v>
      </c>
      <c r="N554">
        <f>(Table2[[#This Row],[1W Return vs Nifty]]-AVERAGE(Table2[1W Return vs Nifty]))/_xlfn.STDEV.P(Table2[1W Return vs Nifty])</f>
        <v>0.50143550471374088</v>
      </c>
      <c r="O554">
        <v>725.58</v>
      </c>
      <c r="P554">
        <v>729.94711097199399</v>
      </c>
      <c r="Q554">
        <v>705.82531183429796</v>
      </c>
      <c r="R554">
        <v>46.676653320350702</v>
      </c>
      <c r="S554">
        <v>2.2078888613247249E-2</v>
      </c>
      <c r="T554">
        <v>1.5964018286871662E-2</v>
      </c>
      <c r="U554">
        <v>5.0684903992364472E-2</v>
      </c>
      <c r="V554">
        <v>0.78478732515751704</v>
      </c>
      <c r="W554">
        <v>737.2</v>
      </c>
      <c r="X554">
        <v>749</v>
      </c>
      <c r="Y554">
        <v>714.8</v>
      </c>
      <c r="Z554">
        <v>749</v>
      </c>
      <c r="AA554">
        <v>672.05</v>
      </c>
      <c r="AB554">
        <v>749</v>
      </c>
      <c r="AC554">
        <v>5.9685295713509667E-3</v>
      </c>
      <c r="AD554">
        <v>9.9784250269687735E-3</v>
      </c>
      <c r="AE554">
        <v>3.7493005036373983E-2</v>
      </c>
      <c r="AF554">
        <v>9.9784250269687735E-3</v>
      </c>
      <c r="AG554">
        <v>0.10348932371103348</v>
      </c>
      <c r="AH554">
        <v>9.9784250269687735E-3</v>
      </c>
      <c r="AI554">
        <v>16.8352211434735</v>
      </c>
      <c r="AJ554">
        <v>45.654522242953902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-0.06</v>
      </c>
      <c r="AM554" t="s">
        <v>2949</v>
      </c>
      <c r="AN554">
        <v>7.91</v>
      </c>
      <c r="AO554" t="s">
        <v>2950</v>
      </c>
      <c r="AP554">
        <v>-1.2371391269199001E-2</v>
      </c>
      <c r="AQ554">
        <f>(Table2[[#This Row],[Sharpe Ratio]]-AVERAGE(Table2[Sharpe Ratio]))/_xlfn.STDEV.P(Table2[Sharpe Ratio])</f>
        <v>-0.76463312730426203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397</v>
      </c>
      <c r="AT554">
        <f>_xlfn.RANK.AVG(Table2[[#This Row],[6M Return vs Nifty Z-Score]],Table2[6M Return vs Nifty Z-Score])</f>
        <v>558</v>
      </c>
      <c r="AU554">
        <f>_xlfn.RANK.AVG(Table2[[#This Row],[Sharpe Ratio Z-Score]],Table2[Sharpe Ratio Z-Score])</f>
        <v>577</v>
      </c>
      <c r="AV554">
        <f>(Table2[[#This Row],[Rank 1Y]]+Table2[[#This Row],[Rank 6M]]+Table2[[#This Row],[Rank Sharpe]])/3</f>
        <v>510.66666666666669</v>
      </c>
    </row>
    <row r="555" spans="1:48" hidden="1" x14ac:dyDescent="0.3">
      <c r="A555" t="s">
        <v>1080</v>
      </c>
      <c r="B555" t="s">
        <v>1081</v>
      </c>
      <c r="C555" t="s">
        <v>2906</v>
      </c>
      <c r="D555" t="s">
        <v>24</v>
      </c>
      <c r="E555">
        <v>10238.514120100001</v>
      </c>
      <c r="F555">
        <v>48.76</v>
      </c>
      <c r="G555">
        <v>2.5157387067061099</v>
      </c>
      <c r="H555">
        <f>(Table2[[#This Row],[1Y Return vs Nifty]]-AVERAGE(Table2[1Y Return vs Nifty]))/_xlfn.STDEV.P(Table2[1Y Return vs Nifty])</f>
        <v>-0.51796518632832134</v>
      </c>
      <c r="I555">
        <v>-14.268483475986001</v>
      </c>
      <c r="J555">
        <f>(Table2[[#This Row],[1M Return vs Nifty]]-AVERAGE(Table2[1M Return vs Nifty]))/_xlfn.STDEV.P(Table2[1M Return vs Nifty])</f>
        <v>-1.5316695255202102</v>
      </c>
      <c r="K555">
        <v>-25.3968301332221</v>
      </c>
      <c r="L555">
        <f>(Table2[[#This Row],[6M Return vs Nifty]]-AVERAGE(Table2[6M Return vs Nifty]))/_xlfn.STDEV.P(Table2[6M Return vs Nifty])</f>
        <v>-1.2343698179141738</v>
      </c>
      <c r="M555">
        <v>-2.1609315879455999</v>
      </c>
      <c r="N555">
        <f>(Table2[[#This Row],[1W Return vs Nifty]]-AVERAGE(Table2[1W Return vs Nifty]))/_xlfn.STDEV.P(Table2[1W Return vs Nifty])</f>
        <v>-0.69924501912053816</v>
      </c>
      <c r="O555">
        <v>49.95</v>
      </c>
      <c r="P555">
        <v>51.185747323978099</v>
      </c>
      <c r="Q555">
        <v>50.4826700629473</v>
      </c>
      <c r="R555">
        <v>50.208808106992997</v>
      </c>
      <c r="S555">
        <v>-2.3823823823823864E-2</v>
      </c>
      <c r="T555">
        <v>-4.7391069795746699E-2</v>
      </c>
      <c r="U555">
        <v>-3.4123988703436026E-2</v>
      </c>
      <c r="V555">
        <v>1.26224400179097</v>
      </c>
      <c r="W555">
        <v>48.1</v>
      </c>
      <c r="X555">
        <v>50.3</v>
      </c>
      <c r="Y555">
        <v>48.1</v>
      </c>
      <c r="Z555">
        <v>50.97</v>
      </c>
      <c r="AA555">
        <v>40</v>
      </c>
      <c r="AB555">
        <v>52</v>
      </c>
      <c r="AC555">
        <v>1.3721413721413667E-2</v>
      </c>
      <c r="AD555">
        <v>3.1583264971287939E-2</v>
      </c>
      <c r="AE555">
        <v>1.3721413721413667E-2</v>
      </c>
      <c r="AF555">
        <v>4.5324036095159892E-2</v>
      </c>
      <c r="AG555">
        <v>0.21899999999999986</v>
      </c>
      <c r="AH555">
        <v>6.6447908121411103E-2</v>
      </c>
      <c r="AI555">
        <v>29.204265791632402</v>
      </c>
      <c r="AJ555">
        <v>33.224043715846904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-0.08</v>
      </c>
      <c r="AM555" t="s">
        <v>2949</v>
      </c>
      <c r="AN555">
        <v>6.75</v>
      </c>
      <c r="AO555" t="s">
        <v>2950</v>
      </c>
      <c r="AP555">
        <v>4.9470893113235999E-2</v>
      </c>
      <c r="AQ555">
        <f>(Table2[[#This Row],[Sharpe Ratio]]-AVERAGE(Table2[Sharpe Ratio]))/_xlfn.STDEV.P(Table2[Sharpe Ratio])</f>
        <v>-7.0767296019862175E-2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490</v>
      </c>
      <c r="AT555">
        <f>_xlfn.RANK.AVG(Table2[[#This Row],[6M Return vs Nifty Z-Score]],Table2[6M Return vs Nifty Z-Score])</f>
        <v>679</v>
      </c>
      <c r="AU555">
        <f>_xlfn.RANK.AVG(Table2[[#This Row],[Sharpe Ratio Z-Score]],Table2[Sharpe Ratio Z-Score])</f>
        <v>368</v>
      </c>
      <c r="AV555">
        <f>(Table2[[#This Row],[Rank 1Y]]+Table2[[#This Row],[Rank 6M]]+Table2[[#This Row],[Rank Sharpe]])/3</f>
        <v>512.33333333333337</v>
      </c>
    </row>
    <row r="556" spans="1:48" hidden="1" x14ac:dyDescent="0.3">
      <c r="A556" t="s">
        <v>915</v>
      </c>
      <c r="B556" t="s">
        <v>916</v>
      </c>
      <c r="C556" t="s">
        <v>2905</v>
      </c>
      <c r="D556" t="s">
        <v>21</v>
      </c>
      <c r="E556">
        <v>14378.606019179901</v>
      </c>
      <c r="F556">
        <v>605.1</v>
      </c>
      <c r="G556">
        <v>-5.3798308596789397</v>
      </c>
      <c r="H556">
        <f>(Table2[[#This Row],[1Y Return vs Nifty]]-AVERAGE(Table2[1Y Return vs Nifty]))/_xlfn.STDEV.P(Table2[1Y Return vs Nifty])</f>
        <v>-0.6123529754604895</v>
      </c>
      <c r="I556">
        <v>8.75411664943306</v>
      </c>
      <c r="J556">
        <f>(Table2[[#This Row],[1M Return vs Nifty]]-AVERAGE(Table2[1M Return vs Nifty]))/_xlfn.STDEV.P(Table2[1M Return vs Nifty])</f>
        <v>0.46409773754345796</v>
      </c>
      <c r="K556">
        <v>-29.351110039995501</v>
      </c>
      <c r="L556">
        <f>(Table2[[#This Row],[6M Return vs Nifty]]-AVERAGE(Table2[6M Return vs Nifty]))/_xlfn.STDEV.P(Table2[6M Return vs Nifty])</f>
        <v>-1.3552263543739307</v>
      </c>
      <c r="M556">
        <v>4.28545648206949</v>
      </c>
      <c r="N556">
        <f>(Table2[[#This Row],[1W Return vs Nifty]]-AVERAGE(Table2[1W Return vs Nifty]))/_xlfn.STDEV.P(Table2[1W Return vs Nifty])</f>
        <v>0.52092440545474539</v>
      </c>
      <c r="O556">
        <v>566.38</v>
      </c>
      <c r="P556">
        <v>597.13249770906202</v>
      </c>
      <c r="Q556">
        <v>628.68301466172102</v>
      </c>
      <c r="R556">
        <v>25.116032945717901</v>
      </c>
      <c r="S556">
        <v>6.836399590381026E-2</v>
      </c>
      <c r="T556">
        <v>1.3342938663539305E-2</v>
      </c>
      <c r="U556">
        <v>-3.7511773201651444E-2</v>
      </c>
      <c r="V556">
        <v>1.16577152078704</v>
      </c>
      <c r="W556">
        <v>597.15</v>
      </c>
      <c r="X556">
        <v>635.9</v>
      </c>
      <c r="Y556">
        <v>552.04999999999995</v>
      </c>
      <c r="Z556">
        <v>635.9</v>
      </c>
      <c r="AA556">
        <v>469.6</v>
      </c>
      <c r="AB556">
        <v>635.9</v>
      </c>
      <c r="AC556">
        <v>1.3313237879929662E-2</v>
      </c>
      <c r="AD556">
        <v>5.0900677573954667E-2</v>
      </c>
      <c r="AE556">
        <v>9.6096368082601247E-2</v>
      </c>
      <c r="AF556">
        <v>5.0900677573954667E-2</v>
      </c>
      <c r="AG556">
        <v>0.28854344122657571</v>
      </c>
      <c r="AH556">
        <v>5.0900677573954667E-2</v>
      </c>
      <c r="AI556">
        <v>43.777887952404498</v>
      </c>
      <c r="AJ556">
        <v>28.854344122657501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-0.16</v>
      </c>
      <c r="AM556" t="s">
        <v>2949</v>
      </c>
      <c r="AN556">
        <v>20.78</v>
      </c>
      <c r="AO556" t="s">
        <v>2950</v>
      </c>
      <c r="AP556">
        <v>7.4233875350738998E-2</v>
      </c>
      <c r="AQ556">
        <f>(Table2[[#This Row],[Sharpe Ratio]]-AVERAGE(Table2[Sharpe Ratio]))/_xlfn.STDEV.P(Table2[Sharpe Ratio])</f>
        <v>0.20707152295148368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540</v>
      </c>
      <c r="AT556">
        <f>_xlfn.RANK.AVG(Table2[[#This Row],[6M Return vs Nifty Z-Score]],Table2[6M Return vs Nifty Z-Score])</f>
        <v>705</v>
      </c>
      <c r="AU556">
        <f>_xlfn.RANK.AVG(Table2[[#This Row],[Sharpe Ratio Z-Score]],Table2[Sharpe Ratio Z-Score])</f>
        <v>294</v>
      </c>
      <c r="AV556">
        <f>(Table2[[#This Row],[Rank 1Y]]+Table2[[#This Row],[Rank 6M]]+Table2[[#This Row],[Rank Sharpe]])/3</f>
        <v>513</v>
      </c>
    </row>
    <row r="557" spans="1:48" hidden="1" x14ac:dyDescent="0.3">
      <c r="A557" t="s">
        <v>1892</v>
      </c>
      <c r="B557" t="s">
        <v>1893</v>
      </c>
      <c r="C557" t="s">
        <v>2908</v>
      </c>
      <c r="D557" t="s">
        <v>1033</v>
      </c>
      <c r="E557">
        <v>3055.8633847649999</v>
      </c>
      <c r="F557">
        <v>433.2</v>
      </c>
      <c r="G557">
        <v>-7.5004153456696701</v>
      </c>
      <c r="H557">
        <f>(Table2[[#This Row],[1Y Return vs Nifty]]-AVERAGE(Table2[1Y Return vs Nifty]))/_xlfn.STDEV.P(Table2[1Y Return vs Nifty])</f>
        <v>-0.63770355715288563</v>
      </c>
      <c r="I557">
        <v>8.5484733087359999</v>
      </c>
      <c r="J557">
        <f>(Table2[[#This Row],[1M Return vs Nifty]]-AVERAGE(Table2[1M Return vs Nifty]))/_xlfn.STDEV.P(Table2[1M Return vs Nifty])</f>
        <v>0.44627106961740109</v>
      </c>
      <c r="K557">
        <v>-3.70971104441452</v>
      </c>
      <c r="L557">
        <f>(Table2[[#This Row],[6M Return vs Nifty]]-AVERAGE(Table2[6M Return vs Nifty]))/_xlfn.STDEV.P(Table2[6M Return vs Nifty])</f>
        <v>-0.57153608821943858</v>
      </c>
      <c r="M557">
        <v>-1.2180437165275499</v>
      </c>
      <c r="N557">
        <f>(Table2[[#This Row],[1W Return vs Nifty]]-AVERAGE(Table2[1W Return vs Nifty]))/_xlfn.STDEV.P(Table2[1W Return vs Nifty])</f>
        <v>-0.52077562835292912</v>
      </c>
      <c r="O557">
        <v>403.63</v>
      </c>
      <c r="P557">
        <v>392.04319413547603</v>
      </c>
      <c r="Q557">
        <v>392.57304008564603</v>
      </c>
      <c r="R557">
        <v>42.773711060946802</v>
      </c>
      <c r="S557">
        <v>7.3260164011594853E-2</v>
      </c>
      <c r="T557">
        <v>0.10498028400998494</v>
      </c>
      <c r="U557">
        <v>0.10348891993574116</v>
      </c>
      <c r="V557">
        <v>3.2414272880907</v>
      </c>
      <c r="W557">
        <v>425.6</v>
      </c>
      <c r="X557">
        <v>443.5</v>
      </c>
      <c r="Y557">
        <v>411.25</v>
      </c>
      <c r="Z557">
        <v>444</v>
      </c>
      <c r="AA557">
        <v>345.3</v>
      </c>
      <c r="AB557">
        <v>444</v>
      </c>
      <c r="AC557">
        <v>1.7857142857142794E-2</v>
      </c>
      <c r="AD557">
        <v>2.3776546629732165E-2</v>
      </c>
      <c r="AE557">
        <v>5.337386018237078E-2</v>
      </c>
      <c r="AF557">
        <v>2.4930747922437657E-2</v>
      </c>
      <c r="AG557">
        <v>0.25456125108601202</v>
      </c>
      <c r="AH557">
        <v>2.4930747922437657E-2</v>
      </c>
      <c r="AI557">
        <v>13.111726685133799</v>
      </c>
      <c r="AJ557">
        <v>28.146723857417498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0.15</v>
      </c>
      <c r="AM557" t="s">
        <v>2950</v>
      </c>
      <c r="AN557">
        <v>21.48</v>
      </c>
      <c r="AO557" t="s">
        <v>2950</v>
      </c>
      <c r="AP557">
        <v>1.20736480384E-4</v>
      </c>
      <c r="AQ557">
        <f>(Table2[[#This Row],[Sharpe Ratio]]-AVERAGE(Table2[Sharpe Ratio]))/_xlfn.STDEV.P(Table2[Sharpe Ratio])</f>
        <v>-0.62447238304919939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555</v>
      </c>
      <c r="AT557">
        <f>_xlfn.RANK.AVG(Table2[[#This Row],[6M Return vs Nifty Z-Score]],Table2[6M Return vs Nifty Z-Score])</f>
        <v>485</v>
      </c>
      <c r="AU557">
        <f>_xlfn.RANK.AVG(Table2[[#This Row],[Sharpe Ratio Z-Score]],Table2[Sharpe Ratio Z-Score])</f>
        <v>499</v>
      </c>
      <c r="AV557">
        <f>(Table2[[#This Row],[Rank 1Y]]+Table2[[#This Row],[Rank 6M]]+Table2[[#This Row],[Rank Sharpe]])/3</f>
        <v>513</v>
      </c>
    </row>
    <row r="558" spans="1:48" hidden="1" x14ac:dyDescent="0.3">
      <c r="A558" t="s">
        <v>219</v>
      </c>
      <c r="B558" t="s">
        <v>220</v>
      </c>
      <c r="C558" t="s">
        <v>2904</v>
      </c>
      <c r="D558" t="s">
        <v>185</v>
      </c>
      <c r="E558">
        <v>107753.892881925</v>
      </c>
      <c r="F558">
        <v>922.95</v>
      </c>
      <c r="G558">
        <v>16.107524051635501</v>
      </c>
      <c r="H558">
        <f>(Table2[[#This Row],[1Y Return vs Nifty]]-AVERAGE(Table2[1Y Return vs Nifty]))/_xlfn.STDEV.P(Table2[1Y Return vs Nifty])</f>
        <v>-0.35548183939806838</v>
      </c>
      <c r="I558">
        <v>-3.0290935408233399</v>
      </c>
      <c r="J558">
        <f>(Table2[[#This Row],[1M Return vs Nifty]]-AVERAGE(Table2[1M Return vs Nifty]))/_xlfn.STDEV.P(Table2[1M Return vs Nifty])</f>
        <v>-0.5573570513770828</v>
      </c>
      <c r="K558">
        <v>-16.866628195864799</v>
      </c>
      <c r="L558">
        <f>(Table2[[#This Row],[6M Return vs Nifty]]-AVERAGE(Table2[6M Return vs Nifty]))/_xlfn.STDEV.P(Table2[6M Return vs Nifty])</f>
        <v>-0.97365720126672795</v>
      </c>
      <c r="M558">
        <v>-2.4519554350272799</v>
      </c>
      <c r="N558">
        <f>(Table2[[#This Row],[1W Return vs Nifty]]-AVERAGE(Table2[1W Return vs Nifty]))/_xlfn.STDEV.P(Table2[1W Return vs Nifty])</f>
        <v>-0.7543298815542866</v>
      </c>
      <c r="O558">
        <v>947.19</v>
      </c>
      <c r="P558">
        <v>947.45118875423202</v>
      </c>
      <c r="Q558">
        <v>971.37116064444797</v>
      </c>
      <c r="R558">
        <v>80.063547969567196</v>
      </c>
      <c r="S558">
        <v>-2.559148639660469E-2</v>
      </c>
      <c r="T558">
        <v>-2.5860106615568923E-2</v>
      </c>
      <c r="U558">
        <v>-4.9848258427111714E-2</v>
      </c>
      <c r="V558">
        <v>0.59333783718445299</v>
      </c>
      <c r="W558">
        <v>918.4</v>
      </c>
      <c r="X558">
        <v>930.7</v>
      </c>
      <c r="Y558">
        <v>918.4</v>
      </c>
      <c r="Z558">
        <v>957.85</v>
      </c>
      <c r="AA558">
        <v>824.25</v>
      </c>
      <c r="AB558">
        <v>1190</v>
      </c>
      <c r="AC558">
        <v>4.9542682926830839E-3</v>
      </c>
      <c r="AD558">
        <v>8.3969879191723162E-3</v>
      </c>
      <c r="AE558">
        <v>4.9542682926830839E-3</v>
      </c>
      <c r="AF558">
        <v>3.7813532694078722E-2</v>
      </c>
      <c r="AG558">
        <v>0.11974522292993628</v>
      </c>
      <c r="AH558">
        <v>0.28934395145999225</v>
      </c>
      <c r="AI558">
        <v>36.453762392328898</v>
      </c>
      <c r="AJ558">
        <v>76.810344827586206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-7.0000000000000007E-2</v>
      </c>
      <c r="AM558" t="s">
        <v>2949</v>
      </c>
      <c r="AN558">
        <v>1.57</v>
      </c>
      <c r="AO558" t="s">
        <v>2950</v>
      </c>
      <c r="AP558">
        <v>6.281316522242E-3</v>
      </c>
      <c r="AQ558">
        <f>(Table2[[#This Row],[Sharpe Ratio]]-AVERAGE(Table2[Sharpe Ratio]))/_xlfn.STDEV.P(Table2[Sharpe Ratio])</f>
        <v>-0.55535113316936791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417</v>
      </c>
      <c r="AT558">
        <f>_xlfn.RANK.AVG(Table2[[#This Row],[6M Return vs Nifty Z-Score]],Table2[6M Return vs Nifty Z-Score])</f>
        <v>638</v>
      </c>
      <c r="AU558">
        <f>_xlfn.RANK.AVG(Table2[[#This Row],[Sharpe Ratio Z-Score]],Table2[Sharpe Ratio Z-Score])</f>
        <v>486</v>
      </c>
      <c r="AV558">
        <f>(Table2[[#This Row],[Rank 1Y]]+Table2[[#This Row],[Rank 6M]]+Table2[[#This Row],[Rank Sharpe]])/3</f>
        <v>513.66666666666663</v>
      </c>
    </row>
    <row r="559" spans="1:48" hidden="1" x14ac:dyDescent="0.3">
      <c r="A559" t="s">
        <v>677</v>
      </c>
      <c r="B559" t="s">
        <v>678</v>
      </c>
      <c r="C559" t="s">
        <v>2906</v>
      </c>
      <c r="D559" t="s">
        <v>49</v>
      </c>
      <c r="E559">
        <v>22229.98493065</v>
      </c>
      <c r="F559">
        <v>1472.6</v>
      </c>
      <c r="G559">
        <v>-12.588809032275201</v>
      </c>
      <c r="H559">
        <f>(Table2[[#This Row],[1Y Return vs Nifty]]-AVERAGE(Table2[1Y Return vs Nifty]))/_xlfn.STDEV.P(Table2[1Y Return vs Nifty])</f>
        <v>-0.69853289014458686</v>
      </c>
      <c r="I559">
        <v>-0.53829056643871598</v>
      </c>
      <c r="J559">
        <f>(Table2[[#This Row],[1M Return vs Nifty]]-AVERAGE(Table2[1M Return vs Nifty]))/_xlfn.STDEV.P(Table2[1M Return vs Nifty])</f>
        <v>-0.34143604297934155</v>
      </c>
      <c r="K559">
        <v>-20.212491068391898</v>
      </c>
      <c r="L559">
        <f>(Table2[[#This Row],[6M Return vs Nifty]]-AVERAGE(Table2[6M Return vs Nifty]))/_xlfn.STDEV.P(Table2[6M Return vs Nifty])</f>
        <v>-1.0759183986974568</v>
      </c>
      <c r="M559">
        <v>-7.6965982944980804E-2</v>
      </c>
      <c r="N559">
        <f>(Table2[[#This Row],[1W Return vs Nifty]]-AVERAGE(Table2[1W Return vs Nifty]))/_xlfn.STDEV.P(Table2[1W Return vs Nifty])</f>
        <v>-0.30479294991981815</v>
      </c>
      <c r="O559">
        <v>1447.92</v>
      </c>
      <c r="P559">
        <v>1440.40686373722</v>
      </c>
      <c r="Q559">
        <v>1441.6606113918499</v>
      </c>
      <c r="R559">
        <v>35.808260859504699</v>
      </c>
      <c r="S559">
        <v>1.704514061550344E-2</v>
      </c>
      <c r="T559">
        <v>2.2350029754268919E-2</v>
      </c>
      <c r="U559">
        <v>2.1460937729497642E-2</v>
      </c>
      <c r="V559">
        <v>0.61775996654110299</v>
      </c>
      <c r="W559">
        <v>1460.55</v>
      </c>
      <c r="X559">
        <v>1482.6</v>
      </c>
      <c r="Y559">
        <v>1458.1</v>
      </c>
      <c r="Z559">
        <v>1524.9</v>
      </c>
      <c r="AA559">
        <v>1190.0999999999999</v>
      </c>
      <c r="AB559">
        <v>1551.95</v>
      </c>
      <c r="AC559">
        <v>8.2503166615315315E-3</v>
      </c>
      <c r="AD559">
        <v>6.7907103082982534E-3</v>
      </c>
      <c r="AE559">
        <v>9.9444482545778534E-3</v>
      </c>
      <c r="AF559">
        <v>3.5515414912399956E-2</v>
      </c>
      <c r="AG559">
        <v>0.23737501050331899</v>
      </c>
      <c r="AH559">
        <v>5.3884286296346673E-2</v>
      </c>
      <c r="AI559">
        <v>21.961157137036501</v>
      </c>
      <c r="AJ559">
        <v>23.7375010503319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-0.04</v>
      </c>
      <c r="AM559" t="s">
        <v>2949</v>
      </c>
      <c r="AN559">
        <v>16.36</v>
      </c>
      <c r="AO559" t="s">
        <v>2950</v>
      </c>
      <c r="AP559">
        <v>7.0072724643670994E-2</v>
      </c>
      <c r="AQ559">
        <f>(Table2[[#This Row],[Sharpe Ratio]]-AVERAGE(Table2[Sharpe Ratio]))/_xlfn.STDEV.P(Table2[Sharpe Ratio])</f>
        <v>0.16038372150151847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584</v>
      </c>
      <c r="AT559">
        <f>_xlfn.RANK.AVG(Table2[[#This Row],[6M Return vs Nifty Z-Score]],Table2[6M Return vs Nifty Z-Score])</f>
        <v>653</v>
      </c>
      <c r="AU559">
        <f>_xlfn.RANK.AVG(Table2[[#This Row],[Sharpe Ratio Z-Score]],Table2[Sharpe Ratio Z-Score])</f>
        <v>304</v>
      </c>
      <c r="AV559">
        <f>(Table2[[#This Row],[Rank 1Y]]+Table2[[#This Row],[Rank 6M]]+Table2[[#This Row],[Rank Sharpe]])/3</f>
        <v>513.66666666666663</v>
      </c>
    </row>
    <row r="560" spans="1:48" hidden="1" x14ac:dyDescent="0.3">
      <c r="A560" t="s">
        <v>1744</v>
      </c>
      <c r="B560" t="s">
        <v>1745</v>
      </c>
      <c r="C560" t="s">
        <v>2922</v>
      </c>
      <c r="D560" t="s">
        <v>1746</v>
      </c>
      <c r="E560">
        <v>3788.0236300000001</v>
      </c>
      <c r="F560">
        <v>22.73</v>
      </c>
      <c r="G560">
        <v>22.4907601199371</v>
      </c>
      <c r="H560">
        <f>(Table2[[#This Row],[1Y Return vs Nifty]]-AVERAGE(Table2[1Y Return vs Nifty]))/_xlfn.STDEV.P(Table2[1Y Return vs Nifty])</f>
        <v>-0.279173279904044</v>
      </c>
      <c r="I560">
        <v>2.6971131781881001</v>
      </c>
      <c r="J560">
        <f>(Table2[[#This Row],[1M Return vs Nifty]]-AVERAGE(Table2[1M Return vs Nifty]))/_xlfn.STDEV.P(Table2[1M Return vs Nifty])</f>
        <v>-6.0967597141611915E-2</v>
      </c>
      <c r="K560">
        <v>-5.5786831541889104</v>
      </c>
      <c r="L560">
        <f>(Table2[[#This Row],[6M Return vs Nifty]]-AVERAGE(Table2[6M Return vs Nifty]))/_xlfn.STDEV.P(Table2[6M Return vs Nifty])</f>
        <v>-0.62865837122735235</v>
      </c>
      <c r="M560">
        <v>1.1404741797840301</v>
      </c>
      <c r="N560">
        <f>(Table2[[#This Row],[1W Return vs Nifty]]-AVERAGE(Table2[1W Return vs Nifty]))/_xlfn.STDEV.P(Table2[1W Return vs Nifty])</f>
        <v>-7.4356425360970188E-2</v>
      </c>
      <c r="O560">
        <v>21.7</v>
      </c>
      <c r="P560">
        <v>21.505266341039899</v>
      </c>
      <c r="Q560">
        <v>20.736768856601401</v>
      </c>
      <c r="R560">
        <v>56.670944351655201</v>
      </c>
      <c r="S560">
        <v>4.7465437788018594E-2</v>
      </c>
      <c r="T560">
        <v>5.6950406451040436E-2</v>
      </c>
      <c r="U560">
        <v>9.6120623091387136E-2</v>
      </c>
      <c r="V560">
        <v>1.1540269315892999</v>
      </c>
      <c r="W560">
        <v>22.63</v>
      </c>
      <c r="X560">
        <v>23.3</v>
      </c>
      <c r="Y560">
        <v>22.2</v>
      </c>
      <c r="Z560">
        <v>23.3</v>
      </c>
      <c r="AA560">
        <v>18.649999999999999</v>
      </c>
      <c r="AB560">
        <v>23.3</v>
      </c>
      <c r="AC560">
        <v>4.4189129474150324E-3</v>
      </c>
      <c r="AD560">
        <v>2.5076990761108586E-2</v>
      </c>
      <c r="AE560">
        <v>2.3873873873873963E-2</v>
      </c>
      <c r="AF560">
        <v>2.5076990761108586E-2</v>
      </c>
      <c r="AG560">
        <v>0.21876675603217177</v>
      </c>
      <c r="AH560">
        <v>2.5076990761108586E-2</v>
      </c>
      <c r="AI560">
        <v>22.965244170699499</v>
      </c>
      <c r="AJ560">
        <v>55.684931506849303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-0.01</v>
      </c>
      <c r="AM560" t="s">
        <v>2949</v>
      </c>
      <c r="AN560">
        <v>17.16</v>
      </c>
      <c r="AO560" t="s">
        <v>2950</v>
      </c>
      <c r="AP560">
        <v>-6.1654862513955001E-2</v>
      </c>
      <c r="AQ560">
        <f>(Table2[[#This Row],[Sharpe Ratio]]-AVERAGE(Table2[Sharpe Ratio]))/_xlfn.STDEV.P(Table2[Sharpe Ratio])</f>
        <v>-1.3175900092388519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-2.3607456828728308</v>
      </c>
      <c r="AS560">
        <f>_xlfn.RANK.AVG(Table2[[#This Row],[1Y Return vs Nifty Z-Score]],Table2[1Y Return vs Nifty Z-Score])</f>
        <v>380</v>
      </c>
      <c r="AT560">
        <f>_xlfn.RANK.AVG(Table2[[#This Row],[6M Return vs Nifty Z-Score]],Table2[6M Return vs Nifty Z-Score])</f>
        <v>507</v>
      </c>
      <c r="AU560">
        <f>_xlfn.RANK.AVG(Table2[[#This Row],[Sharpe Ratio Z-Score]],Table2[Sharpe Ratio Z-Score])</f>
        <v>654</v>
      </c>
      <c r="AV560">
        <f>(Table2[[#This Row],[Rank 1Y]]+Table2[[#This Row],[Rank 6M]]+Table2[[#This Row],[Rank Sharpe]])/3</f>
        <v>513.66666666666663</v>
      </c>
    </row>
    <row r="561" spans="1:48" hidden="1" x14ac:dyDescent="0.3">
      <c r="A561" t="s">
        <v>56</v>
      </c>
      <c r="B561" t="s">
        <v>57</v>
      </c>
      <c r="C561" t="s">
        <v>2905</v>
      </c>
      <c r="D561" t="s">
        <v>21</v>
      </c>
      <c r="E561">
        <v>364278.88434683997</v>
      </c>
      <c r="F561">
        <v>1447.85</v>
      </c>
      <c r="G561">
        <v>-0.92869476568270604</v>
      </c>
      <c r="H561">
        <f>(Table2[[#This Row],[1Y Return vs Nifty]]-AVERAGE(Table2[1Y Return vs Nifty]))/_xlfn.STDEV.P(Table2[1Y Return vs Nifty])</f>
        <v>-0.55914175472381311</v>
      </c>
      <c r="I561">
        <v>4.2154236602756798</v>
      </c>
      <c r="J561">
        <f>(Table2[[#This Row],[1M Return vs Nifty]]-AVERAGE(Table2[1M Return vs Nifty]))/_xlfn.STDEV.P(Table2[1M Return vs Nifty])</f>
        <v>7.0650653568966826E-2</v>
      </c>
      <c r="K561">
        <v>-8.7528536118431308</v>
      </c>
      <c r="L561">
        <f>(Table2[[#This Row],[6M Return vs Nifty]]-AVERAGE(Table2[6M Return vs Nifty]))/_xlfn.STDEV.P(Table2[6M Return vs Nifty])</f>
        <v>-0.72567205176824123</v>
      </c>
      <c r="M561">
        <v>-1.60095312723245E-2</v>
      </c>
      <c r="N561">
        <f>(Table2[[#This Row],[1W Return vs Nifty]]-AVERAGE(Table2[1W Return vs Nifty]))/_xlfn.STDEV.P(Table2[1W Return vs Nifty])</f>
        <v>-0.29325514025745292</v>
      </c>
      <c r="O561">
        <v>1406.85</v>
      </c>
      <c r="P561">
        <v>1417.3698726842499</v>
      </c>
      <c r="Q561">
        <v>1401.8872165151899</v>
      </c>
      <c r="R561">
        <v>45.989867905403301</v>
      </c>
      <c r="S561">
        <v>2.9143121157195084E-2</v>
      </c>
      <c r="T561">
        <v>2.1504709464457594E-2</v>
      </c>
      <c r="U561">
        <v>3.2786363227609749E-2</v>
      </c>
      <c r="V561">
        <v>1.00076683413803</v>
      </c>
      <c r="W561">
        <v>1439.2</v>
      </c>
      <c r="X561">
        <v>1481.95</v>
      </c>
      <c r="Y561">
        <v>1427.05</v>
      </c>
      <c r="Z561">
        <v>1481.95</v>
      </c>
      <c r="AA561">
        <v>1235</v>
      </c>
      <c r="AB561">
        <v>1481.95</v>
      </c>
      <c r="AC561">
        <v>6.0102834908282166E-3</v>
      </c>
      <c r="AD561">
        <v>2.3552163552854388E-2</v>
      </c>
      <c r="AE561">
        <v>1.4575522931922436E-2</v>
      </c>
      <c r="AF561">
        <v>2.3552163552854388E-2</v>
      </c>
      <c r="AG561">
        <v>0.17234817813765169</v>
      </c>
      <c r="AH561">
        <v>2.3552163552854388E-2</v>
      </c>
      <c r="AI561">
        <v>17.232448112718799</v>
      </c>
      <c r="AJ561">
        <v>33.190745595878703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-7.0000000000000007E-2</v>
      </c>
      <c r="AM561" t="s">
        <v>2949</v>
      </c>
      <c r="AN561">
        <v>11.07</v>
      </c>
      <c r="AO561" t="s">
        <v>2950</v>
      </c>
      <c r="AP561">
        <v>8.8115513509370007E-3</v>
      </c>
      <c r="AQ561">
        <f>(Table2[[#This Row],[Sharpe Ratio]]-AVERAGE(Table2[Sharpe Ratio]))/_xlfn.STDEV.P(Table2[Sharpe Ratio])</f>
        <v>-0.52696208657625965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516</v>
      </c>
      <c r="AT561">
        <f>_xlfn.RANK.AVG(Table2[[#This Row],[6M Return vs Nifty Z-Score]],Table2[6M Return vs Nifty Z-Score])</f>
        <v>547</v>
      </c>
      <c r="AU561">
        <f>_xlfn.RANK.AVG(Table2[[#This Row],[Sharpe Ratio Z-Score]],Table2[Sharpe Ratio Z-Score])</f>
        <v>479</v>
      </c>
      <c r="AV561">
        <f>(Table2[[#This Row],[Rank 1Y]]+Table2[[#This Row],[Rank 6M]]+Table2[[#This Row],[Rank Sharpe]])/3</f>
        <v>514</v>
      </c>
    </row>
    <row r="562" spans="1:48" x14ac:dyDescent="0.3">
      <c r="A562" t="s">
        <v>1034</v>
      </c>
      <c r="B562" t="s">
        <v>1035</v>
      </c>
      <c r="C562" t="s">
        <v>2918</v>
      </c>
      <c r="D562" t="s">
        <v>101</v>
      </c>
      <c r="E562">
        <v>11106.096171075</v>
      </c>
      <c r="F562">
        <v>1536.5</v>
      </c>
      <c r="G562">
        <v>-1.0614873135723299</v>
      </c>
      <c r="H562">
        <f>(Table2[[#This Row],[1Y Return vs Nifty]]-AVERAGE(Table2[1Y Return vs Nifty]))/_xlfn.STDEV.P(Table2[1Y Return vs Nifty])</f>
        <v>-0.56072922664754765</v>
      </c>
      <c r="I562">
        <v>2.1858057738876799</v>
      </c>
      <c r="J562">
        <f>(Table2[[#This Row],[1M Return vs Nifty]]-AVERAGE(Table2[1M Return vs Nifty]))/_xlfn.STDEV.P(Table2[1M Return vs Nifty])</f>
        <v>-0.10529146035887585</v>
      </c>
      <c r="K562">
        <v>-1.5142950421303101</v>
      </c>
      <c r="L562">
        <f>(Table2[[#This Row],[6M Return vs Nifty]]-AVERAGE(Table2[6M Return vs Nifty]))/_xlfn.STDEV.P(Table2[6M Return vs Nifty])</f>
        <v>-0.50443654534947036</v>
      </c>
      <c r="M562">
        <v>0.55016566078353002</v>
      </c>
      <c r="N562">
        <f>(Table2[[#This Row],[1W Return vs Nifty]]-AVERAGE(Table2[1W Return vs Nifty]))/_xlfn.STDEV.P(Table2[1W Return vs Nifty])</f>
        <v>-0.18608975542545109</v>
      </c>
      <c r="O562">
        <v>1505.86</v>
      </c>
      <c r="P562">
        <v>1490.3590192019701</v>
      </c>
      <c r="Q562">
        <v>1412.9384218784301</v>
      </c>
      <c r="R562">
        <v>42.925098912596702</v>
      </c>
      <c r="S562">
        <v>2.0347177028409158E-2</v>
      </c>
      <c r="T562">
        <v>3.0959641404214588E-2</v>
      </c>
      <c r="U562">
        <v>8.7450080065981206E-2</v>
      </c>
      <c r="V562">
        <v>1.2216406912745801</v>
      </c>
      <c r="W562">
        <v>1527.2</v>
      </c>
      <c r="X562">
        <v>1582.95</v>
      </c>
      <c r="Y562">
        <v>1527.2</v>
      </c>
      <c r="Z562">
        <v>1625.95</v>
      </c>
      <c r="AA562">
        <v>1313.25</v>
      </c>
      <c r="AB562">
        <v>1625.95</v>
      </c>
      <c r="AC562">
        <v>6.08957569408064E-3</v>
      </c>
      <c r="AD562">
        <v>3.0231044581841893E-2</v>
      </c>
      <c r="AE562">
        <v>6.08957569408064E-3</v>
      </c>
      <c r="AF562">
        <v>5.8216726326065782E-2</v>
      </c>
      <c r="AG562">
        <v>0.1699980963259089</v>
      </c>
      <c r="AH562">
        <v>5.8216726326065782E-2</v>
      </c>
      <c r="AI562">
        <v>17.279531402538201</v>
      </c>
      <c r="AJ562">
        <v>44.877657819056097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-0.02</v>
      </c>
      <c r="AM562" t="s">
        <v>2949</v>
      </c>
      <c r="AN562">
        <v>11.75</v>
      </c>
      <c r="AO562" t="s">
        <v>2950</v>
      </c>
      <c r="AP562">
        <v>-4.8351951079530003E-3</v>
      </c>
      <c r="AQ562">
        <f>(Table2[[#This Row],[Sharpe Ratio]]-AVERAGE(Table2[Sharpe Ratio]))/_xlfn.STDEV.P(Table2[Sharpe Ratio])</f>
        <v>-0.68007756687560361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-2.0366245546569486</v>
      </c>
      <c r="AS562">
        <f>_xlfn.RANK.AVG(Table2[[#This Row],[1Y Return vs Nifty Z-Score]],Table2[1Y Return vs Nifty Z-Score])</f>
        <v>517</v>
      </c>
      <c r="AT562">
        <f>_xlfn.RANK.AVG(Table2[[#This Row],[6M Return vs Nifty Z-Score]],Table2[6M Return vs Nifty Z-Score])</f>
        <v>473</v>
      </c>
      <c r="AU562">
        <f>_xlfn.RANK.AVG(Table2[[#This Row],[Sharpe Ratio Z-Score]],Table2[Sharpe Ratio Z-Score])</f>
        <v>555</v>
      </c>
      <c r="AV562">
        <f>(Table2[[#This Row],[Rank 1Y]]+Table2[[#This Row],[Rank 6M]]+Table2[[#This Row],[Rank Sharpe]])/3</f>
        <v>515</v>
      </c>
    </row>
    <row r="563" spans="1:48" x14ac:dyDescent="0.3">
      <c r="A563" t="s">
        <v>1071</v>
      </c>
      <c r="B563" t="s">
        <v>1072</v>
      </c>
      <c r="C563" t="s">
        <v>2908</v>
      </c>
      <c r="D563" t="s">
        <v>1073</v>
      </c>
      <c r="E563">
        <v>10535.885702400001</v>
      </c>
      <c r="F563">
        <v>616.45000000000005</v>
      </c>
      <c r="G563">
        <v>11.227768330908299</v>
      </c>
      <c r="H563">
        <f>(Table2[[#This Row],[1Y Return vs Nifty]]-AVERAGE(Table2[1Y Return vs Nifty]))/_xlfn.STDEV.P(Table2[1Y Return vs Nifty])</f>
        <v>-0.41381700446905001</v>
      </c>
      <c r="I563">
        <v>8.2289648273205191</v>
      </c>
      <c r="J563">
        <f>(Table2[[#This Row],[1M Return vs Nifty]]-AVERAGE(Table2[1M Return vs Nifty]))/_xlfn.STDEV.P(Table2[1M Return vs Nifty])</f>
        <v>0.41857373899416872</v>
      </c>
      <c r="K563">
        <v>1.6575137438997301</v>
      </c>
      <c r="L563">
        <f>(Table2[[#This Row],[6M Return vs Nifty]]-AVERAGE(Table2[6M Return vs Nifty]))/_xlfn.STDEV.P(Table2[6M Return vs Nifty])</f>
        <v>-0.40749504570105327</v>
      </c>
      <c r="M563">
        <v>5.5723657480923903</v>
      </c>
      <c r="N563">
        <f>(Table2[[#This Row],[1W Return vs Nifty]]-AVERAGE(Table2[1W Return vs Nifty]))/_xlfn.STDEV.P(Table2[1W Return vs Nifty])</f>
        <v>0.76451001053298373</v>
      </c>
      <c r="O563">
        <v>578.65</v>
      </c>
      <c r="P563">
        <v>558.31710242045597</v>
      </c>
      <c r="Q563">
        <v>525.46162083526895</v>
      </c>
      <c r="R563">
        <v>41.6949674476624</v>
      </c>
      <c r="S563">
        <v>6.5324462110083914E-2</v>
      </c>
      <c r="T563">
        <v>0.10412164937724855</v>
      </c>
      <c r="U563">
        <v>0.17315894359724471</v>
      </c>
      <c r="V563">
        <v>2.2659060328759799</v>
      </c>
      <c r="W563">
        <v>613.35</v>
      </c>
      <c r="X563">
        <v>634.70000000000005</v>
      </c>
      <c r="Y563">
        <v>591.15</v>
      </c>
      <c r="Z563">
        <v>635.5</v>
      </c>
      <c r="AA563">
        <v>476.05</v>
      </c>
      <c r="AB563">
        <v>635.5</v>
      </c>
      <c r="AC563">
        <v>5.0542104834108148E-3</v>
      </c>
      <c r="AD563">
        <v>2.9604996350068857E-2</v>
      </c>
      <c r="AE563">
        <v>4.2797936226000255E-2</v>
      </c>
      <c r="AF563">
        <v>3.0902749614729386E-2</v>
      </c>
      <c r="AG563">
        <v>0.29492700346602252</v>
      </c>
      <c r="AH563">
        <v>3.0902749614729386E-2</v>
      </c>
      <c r="AI563">
        <v>3.0902749614729301</v>
      </c>
      <c r="AJ563">
        <v>39.169206456710697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0.18</v>
      </c>
      <c r="AM563" t="s">
        <v>2950</v>
      </c>
      <c r="AN563">
        <v>23.44</v>
      </c>
      <c r="AO563" t="s">
        <v>2950</v>
      </c>
      <c r="AP563">
        <v>-7.0351683832294995E-2</v>
      </c>
      <c r="AQ563">
        <f>(Table2[[#This Row],[Sharpe Ratio]]-AVERAGE(Table2[Sharpe Ratio]))/_xlfn.STDEV.P(Table2[Sharpe Ratio])</f>
        <v>-1.4151676976092351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-1.0533959982521859</v>
      </c>
      <c r="AS563">
        <f>_xlfn.RANK.AVG(Table2[[#This Row],[1Y Return vs Nifty Z-Score]],Table2[1Y Return vs Nifty Z-Score])</f>
        <v>439</v>
      </c>
      <c r="AT563">
        <f>_xlfn.RANK.AVG(Table2[[#This Row],[6M Return vs Nifty Z-Score]],Table2[6M Return vs Nifty Z-Score])</f>
        <v>439</v>
      </c>
      <c r="AU563">
        <f>_xlfn.RANK.AVG(Table2[[#This Row],[Sharpe Ratio Z-Score]],Table2[Sharpe Ratio Z-Score])</f>
        <v>668</v>
      </c>
      <c r="AV563">
        <f>(Table2[[#This Row],[Rank 1Y]]+Table2[[#This Row],[Rank 6M]]+Table2[[#This Row],[Rank Sharpe]])/3</f>
        <v>515.33333333333337</v>
      </c>
    </row>
    <row r="564" spans="1:48" x14ac:dyDescent="0.3">
      <c r="A564" t="s">
        <v>300</v>
      </c>
      <c r="B564" t="s">
        <v>301</v>
      </c>
      <c r="C564" t="s">
        <v>2908</v>
      </c>
      <c r="D564" t="s">
        <v>188</v>
      </c>
      <c r="E564">
        <v>78175.6860552</v>
      </c>
      <c r="F564">
        <v>609.79999999999995</v>
      </c>
      <c r="G564">
        <v>-8.9503316395915995</v>
      </c>
      <c r="H564">
        <f>(Table2[[#This Row],[1Y Return vs Nifty]]-AVERAGE(Table2[1Y Return vs Nifty]))/_xlfn.STDEV.P(Table2[1Y Return vs Nifty])</f>
        <v>-0.65503661872106533</v>
      </c>
      <c r="I564">
        <v>1.28991951675581</v>
      </c>
      <c r="J564">
        <f>(Table2[[#This Row],[1M Return vs Nifty]]-AVERAGE(Table2[1M Return vs Nifty]))/_xlfn.STDEV.P(Table2[1M Return vs Nifty])</f>
        <v>-0.18295342962699215</v>
      </c>
      <c r="K564">
        <v>5.1663999652113501</v>
      </c>
      <c r="L564">
        <f>(Table2[[#This Row],[6M Return vs Nifty]]-AVERAGE(Table2[6M Return vs Nifty]))/_xlfn.STDEV.P(Table2[6M Return vs Nifty])</f>
        <v>-0.3002512881681883</v>
      </c>
      <c r="M564">
        <v>2.2607094991813201</v>
      </c>
      <c r="N564">
        <f>(Table2[[#This Row],[1W Return vs Nifty]]-AVERAGE(Table2[1W Return vs Nifty]))/_xlfn.STDEV.P(Table2[1W Return vs Nifty])</f>
        <v>0.13768121032153391</v>
      </c>
      <c r="O564">
        <v>616.28</v>
      </c>
      <c r="P564">
        <v>587.72510443694898</v>
      </c>
      <c r="Q564">
        <v>548.85472793152701</v>
      </c>
      <c r="R564">
        <v>69.764645270782495</v>
      </c>
      <c r="S564">
        <v>-1.0514701109885172E-2</v>
      </c>
      <c r="T564">
        <v>3.7559899001079922E-2</v>
      </c>
      <c r="U564">
        <v>0.11104080727910981</v>
      </c>
      <c r="V564">
        <v>1.0269774378854299</v>
      </c>
      <c r="W564">
        <v>609</v>
      </c>
      <c r="X564">
        <v>629.54999999999995</v>
      </c>
      <c r="Y564">
        <v>609</v>
      </c>
      <c r="Z564">
        <v>630.6</v>
      </c>
      <c r="AA564">
        <v>588.25</v>
      </c>
      <c r="AB564">
        <v>667.2</v>
      </c>
      <c r="AC564">
        <v>1.3136288998356616E-3</v>
      </c>
      <c r="AD564">
        <v>3.2387668087897614E-2</v>
      </c>
      <c r="AE564">
        <v>1.3136288998356616E-3</v>
      </c>
      <c r="AF564">
        <v>3.4109544112824075E-2</v>
      </c>
      <c r="AG564">
        <v>3.6634084147896262E-2</v>
      </c>
      <c r="AH564">
        <v>9.4129222695966019E-2</v>
      </c>
      <c r="AI564">
        <v>9.4129222695965993</v>
      </c>
      <c r="AJ564">
        <v>25.395846185482199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0.18</v>
      </c>
      <c r="AM564" t="s">
        <v>2950</v>
      </c>
      <c r="AN564">
        <v>-0.77</v>
      </c>
      <c r="AO564" t="s">
        <v>2949</v>
      </c>
      <c r="AP564">
        <v>-1.8802346155334999E-2</v>
      </c>
      <c r="AQ564">
        <f>(Table2[[#This Row],[Sharpe Ratio]]-AVERAGE(Table2[Sharpe Ratio]))/_xlfn.STDEV.P(Table2[Sharpe Ratio])</f>
        <v>-0.83678796282790946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-1.8373480890226213</v>
      </c>
      <c r="AS564">
        <f>_xlfn.RANK.AVG(Table2[[#This Row],[1Y Return vs Nifty Z-Score]],Table2[1Y Return vs Nifty Z-Score])</f>
        <v>566</v>
      </c>
      <c r="AT564">
        <f>_xlfn.RANK.AVG(Table2[[#This Row],[6M Return vs Nifty Z-Score]],Table2[6M Return vs Nifty Z-Score])</f>
        <v>398</v>
      </c>
      <c r="AU564">
        <f>_xlfn.RANK.AVG(Table2[[#This Row],[Sharpe Ratio Z-Score]],Table2[Sharpe Ratio Z-Score])</f>
        <v>584</v>
      </c>
      <c r="AV564">
        <f>(Table2[[#This Row],[Rank 1Y]]+Table2[[#This Row],[Rank 6M]]+Table2[[#This Row],[Rank Sharpe]])/3</f>
        <v>516</v>
      </c>
    </row>
    <row r="565" spans="1:48" hidden="1" x14ac:dyDescent="0.3">
      <c r="A565" t="s">
        <v>2006</v>
      </c>
      <c r="B565" t="s">
        <v>2007</v>
      </c>
      <c r="C565" t="s">
        <v>2913</v>
      </c>
      <c r="D565" t="s">
        <v>65</v>
      </c>
      <c r="E565">
        <v>2729.7934452</v>
      </c>
      <c r="F565">
        <v>121.93</v>
      </c>
      <c r="G565">
        <v>26.742837765733899</v>
      </c>
      <c r="H565">
        <f>(Table2[[#This Row],[1Y Return vs Nifty]]-AVERAGE(Table2[1Y Return vs Nifty]))/_xlfn.STDEV.P(Table2[1Y Return vs Nifty])</f>
        <v>-0.22834170849800192</v>
      </c>
      <c r="I565">
        <v>1.7976502296996599</v>
      </c>
      <c r="J565">
        <f>(Table2[[#This Row],[1M Return vs Nifty]]-AVERAGE(Table2[1M Return vs Nifty]))/_xlfn.STDEV.P(Table2[1M Return vs Nifty])</f>
        <v>-0.13893962016041836</v>
      </c>
      <c r="K565">
        <v>-4.4025733372874596</v>
      </c>
      <c r="L565">
        <f>(Table2[[#This Row],[6M Return vs Nifty]]-AVERAGE(Table2[6M Return vs Nifty]))/_xlfn.STDEV.P(Table2[6M Return vs Nifty])</f>
        <v>-0.59271236782897085</v>
      </c>
      <c r="M565">
        <v>-6.2338896109618298E-2</v>
      </c>
      <c r="N565">
        <f>(Table2[[#This Row],[1W Return vs Nifty]]-AVERAGE(Table2[1W Return vs Nifty]))/_xlfn.STDEV.P(Table2[1W Return vs Nifty])</f>
        <v>-0.30202434152496621</v>
      </c>
      <c r="O565">
        <v>117.98</v>
      </c>
      <c r="P565">
        <v>118.112646656696</v>
      </c>
      <c r="Q565">
        <v>115.493497465757</v>
      </c>
      <c r="R565">
        <v>26.759981249393601</v>
      </c>
      <c r="S565">
        <v>3.3480250889981411E-2</v>
      </c>
      <c r="T565">
        <v>3.2319598716634035E-2</v>
      </c>
      <c r="U565">
        <v>5.5730432236251071E-2</v>
      </c>
      <c r="V565">
        <v>1.16686124754335</v>
      </c>
      <c r="W565">
        <v>121.2</v>
      </c>
      <c r="X565">
        <v>124.75</v>
      </c>
      <c r="Y565">
        <v>120</v>
      </c>
      <c r="Z565">
        <v>125.39</v>
      </c>
      <c r="AA565">
        <v>92.05</v>
      </c>
      <c r="AB565">
        <v>127.55</v>
      </c>
      <c r="AC565">
        <v>6.0231023102310655E-3</v>
      </c>
      <c r="AD565">
        <v>2.3128024276223957E-2</v>
      </c>
      <c r="AE565">
        <v>1.6083333333333449E-2</v>
      </c>
      <c r="AF565">
        <v>2.8376937587140105E-2</v>
      </c>
      <c r="AG565">
        <v>0.32460619228680088</v>
      </c>
      <c r="AH565">
        <v>4.6092020011481827E-2</v>
      </c>
      <c r="AI565">
        <v>27.532190601164501</v>
      </c>
      <c r="AJ565">
        <v>52.890282131661401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-0.02</v>
      </c>
      <c r="AM565" t="s">
        <v>2949</v>
      </c>
      <c r="AN565">
        <v>23.29</v>
      </c>
      <c r="AO565" t="s">
        <v>2950</v>
      </c>
      <c r="AP565">
        <v>-9.7880130323887996E-2</v>
      </c>
      <c r="AQ565">
        <f>(Table2[[#This Row],[Sharpe Ratio]]-AVERAGE(Table2[Sharpe Ratio]))/_xlfn.STDEV.P(Table2[Sharpe Ratio])</f>
        <v>-1.7240348198315596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356</v>
      </c>
      <c r="AT565">
        <f>_xlfn.RANK.AVG(Table2[[#This Row],[6M Return vs Nifty Z-Score]],Table2[6M Return vs Nifty Z-Score])</f>
        <v>493</v>
      </c>
      <c r="AU565">
        <f>_xlfn.RANK.AVG(Table2[[#This Row],[Sharpe Ratio Z-Score]],Table2[Sharpe Ratio Z-Score])</f>
        <v>700</v>
      </c>
      <c r="AV565">
        <f>(Table2[[#This Row],[Rank 1Y]]+Table2[[#This Row],[Rank 6M]]+Table2[[#This Row],[Rank Sharpe]])/3</f>
        <v>516.33333333333337</v>
      </c>
    </row>
    <row r="566" spans="1:48" hidden="1" x14ac:dyDescent="0.3">
      <c r="A566" t="s">
        <v>41</v>
      </c>
      <c r="B566" t="s">
        <v>42</v>
      </c>
      <c r="C566" t="s">
        <v>2908</v>
      </c>
      <c r="D566" t="s">
        <v>43</v>
      </c>
      <c r="E566">
        <v>544583.55056501995</v>
      </c>
      <c r="F566">
        <v>419.6</v>
      </c>
      <c r="G566">
        <v>-30.7692337485331</v>
      </c>
      <c r="H566">
        <f>(Table2[[#This Row],[1Y Return vs Nifty]]-AVERAGE(Table2[1Y Return vs Nifty]))/_xlfn.STDEV.P(Table2[1Y Return vs Nifty])</f>
        <v>-0.91587124427134015</v>
      </c>
      <c r="I566">
        <v>-7.3831195835678303</v>
      </c>
      <c r="J566">
        <f>(Table2[[#This Row],[1M Return vs Nifty]]-AVERAGE(Table2[1M Return vs Nifty]))/_xlfn.STDEV.P(Table2[1M Return vs Nifty])</f>
        <v>-0.93479585460947545</v>
      </c>
      <c r="K566">
        <v>-17.622180665543699</v>
      </c>
      <c r="L566">
        <f>(Table2[[#This Row],[6M Return vs Nifty]]-AVERAGE(Table2[6M Return vs Nifty]))/_xlfn.STDEV.P(Table2[6M Return vs Nifty])</f>
        <v>-0.99674951054978944</v>
      </c>
      <c r="M566">
        <v>-1.8237591532906201</v>
      </c>
      <c r="N566">
        <f>(Table2[[#This Row],[1W Return vs Nifty]]-AVERAGE(Table2[1W Return vs Nifty]))/_xlfn.STDEV.P(Table2[1W Return vs Nifty])</f>
        <v>-0.63542517285821853</v>
      </c>
      <c r="O566">
        <v>429.1</v>
      </c>
      <c r="P566">
        <v>429.90526225060199</v>
      </c>
      <c r="Q566">
        <v>429.776804711517</v>
      </c>
      <c r="R566">
        <v>51.831295033746898</v>
      </c>
      <c r="S566">
        <v>-2.2139361454206474E-2</v>
      </c>
      <c r="T566">
        <v>-2.3971007464883676E-2</v>
      </c>
      <c r="U566">
        <v>-2.3679278639404555E-2</v>
      </c>
      <c r="V566">
        <v>0.91922712625699698</v>
      </c>
      <c r="W566">
        <v>418.55</v>
      </c>
      <c r="X566">
        <v>425.3</v>
      </c>
      <c r="Y566">
        <v>418.55</v>
      </c>
      <c r="Z566">
        <v>434.2</v>
      </c>
      <c r="AA566">
        <v>402.85</v>
      </c>
      <c r="AB566">
        <v>441.65</v>
      </c>
      <c r="AC566">
        <v>2.5086608529447663E-3</v>
      </c>
      <c r="AD566">
        <v>1.358436606291713E-2</v>
      </c>
      <c r="AE566">
        <v>2.5086608529447663E-3</v>
      </c>
      <c r="AF566">
        <v>3.4795042897997952E-2</v>
      </c>
      <c r="AG566">
        <v>4.1578751396301294E-2</v>
      </c>
      <c r="AH566">
        <v>5.2550047664442268E-2</v>
      </c>
      <c r="AI566">
        <v>19.089609151572901</v>
      </c>
      <c r="AJ566">
        <v>5.0707399524226799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-0.05</v>
      </c>
      <c r="AM566" t="s">
        <v>2949</v>
      </c>
      <c r="AN566">
        <v>1.06</v>
      </c>
      <c r="AO566" t="s">
        <v>2950</v>
      </c>
      <c r="AP566">
        <v>9.0203281457445994E-2</v>
      </c>
      <c r="AQ566">
        <f>(Table2[[#This Row],[Sharpe Ratio]]-AVERAGE(Table2[Sharpe Ratio]))/_xlfn.STDEV.P(Table2[Sharpe Ratio])</f>
        <v>0.38624707175277667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660</v>
      </c>
      <c r="AT566">
        <f>_xlfn.RANK.AVG(Table2[[#This Row],[6M Return vs Nifty Z-Score]],Table2[6M Return vs Nifty Z-Score])</f>
        <v>639</v>
      </c>
      <c r="AU566">
        <f>_xlfn.RANK.AVG(Table2[[#This Row],[Sharpe Ratio Z-Score]],Table2[Sharpe Ratio Z-Score])</f>
        <v>259</v>
      </c>
      <c r="AV566">
        <f>(Table2[[#This Row],[Rank 1Y]]+Table2[[#This Row],[Rank 6M]]+Table2[[#This Row],[Rank Sharpe]])/3</f>
        <v>519.33333333333337</v>
      </c>
    </row>
    <row r="567" spans="1:48" x14ac:dyDescent="0.3">
      <c r="A567" t="s">
        <v>1642</v>
      </c>
      <c r="B567" t="s">
        <v>1643</v>
      </c>
      <c r="C567" t="s">
        <v>2913</v>
      </c>
      <c r="D567" t="s">
        <v>65</v>
      </c>
      <c r="E567">
        <v>4402.6170887500002</v>
      </c>
      <c r="F567">
        <v>1357.5</v>
      </c>
      <c r="G567">
        <v>-17.928253922025199</v>
      </c>
      <c r="H567">
        <f>(Table2[[#This Row],[1Y Return vs Nifty]]-AVERAGE(Table2[1Y Return vs Nifty]))/_xlfn.STDEV.P(Table2[1Y Return vs Nifty])</f>
        <v>-0.76236342119103806</v>
      </c>
      <c r="I567">
        <v>8.2252426265496705</v>
      </c>
      <c r="J567">
        <f>(Table2[[#This Row],[1M Return vs Nifty]]-AVERAGE(Table2[1M Return vs Nifty]))/_xlfn.STDEV.P(Table2[1M Return vs Nifty])</f>
        <v>0.41825107142384471</v>
      </c>
      <c r="K567">
        <v>8.5013669528374702</v>
      </c>
      <c r="L567">
        <f>(Table2[[#This Row],[6M Return vs Nifty]]-AVERAGE(Table2[6M Return vs Nifty]))/_xlfn.STDEV.P(Table2[6M Return vs Nifty])</f>
        <v>-0.19832310684705282</v>
      </c>
      <c r="M567">
        <v>4.5703417208086998</v>
      </c>
      <c r="N567">
        <f>(Table2[[#This Row],[1W Return vs Nifty]]-AVERAGE(Table2[1W Return vs Nifty]))/_xlfn.STDEV.P(Table2[1W Return vs Nifty])</f>
        <v>0.57484735487184435</v>
      </c>
      <c r="O567">
        <v>1276.6400000000001</v>
      </c>
      <c r="P567">
        <v>1230.3104856867301</v>
      </c>
      <c r="Q567">
        <v>1170.89090192002</v>
      </c>
      <c r="R567">
        <v>39.099743975392798</v>
      </c>
      <c r="S567">
        <v>6.3338137611229417E-2</v>
      </c>
      <c r="T567">
        <v>0.10338001325110691</v>
      </c>
      <c r="U567">
        <v>0.15937359985800503</v>
      </c>
      <c r="V567">
        <v>1.89126458345707</v>
      </c>
      <c r="W567">
        <v>1350</v>
      </c>
      <c r="X567">
        <v>1410.45</v>
      </c>
      <c r="Y567">
        <v>1280.7</v>
      </c>
      <c r="Z567">
        <v>1469</v>
      </c>
      <c r="AA567">
        <v>1008</v>
      </c>
      <c r="AB567">
        <v>1469</v>
      </c>
      <c r="AC567">
        <v>5.5555555555555358E-3</v>
      </c>
      <c r="AD567">
        <v>3.9005524861878582E-2</v>
      </c>
      <c r="AE567">
        <v>5.9967205434527937E-2</v>
      </c>
      <c r="AF567">
        <v>8.2136279926335209E-2</v>
      </c>
      <c r="AG567">
        <v>0.34672619047619047</v>
      </c>
      <c r="AH567">
        <v>8.2136279926335209E-2</v>
      </c>
      <c r="AI567">
        <v>8.2136279926335192</v>
      </c>
      <c r="AJ567">
        <v>35.148588779929298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0.2</v>
      </c>
      <c r="AM567" t="s">
        <v>2950</v>
      </c>
      <c r="AN567">
        <v>23.99</v>
      </c>
      <c r="AO567" t="s">
        <v>2950</v>
      </c>
      <c r="AP567">
        <v>-1.5440194034804001E-2</v>
      </c>
      <c r="AQ567">
        <f>(Table2[[#This Row],[Sharpe Ratio]]-AVERAGE(Table2[Sharpe Ratio]))/_xlfn.STDEV.P(Table2[Sharpe Ratio])</f>
        <v>-0.7990648660938009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-0.76665296783620251</v>
      </c>
      <c r="AS567">
        <f>_xlfn.RANK.AVG(Table2[[#This Row],[1Y Return vs Nifty Z-Score]],Table2[1Y Return vs Nifty Z-Score])</f>
        <v>608</v>
      </c>
      <c r="AT567">
        <f>_xlfn.RANK.AVG(Table2[[#This Row],[6M Return vs Nifty Z-Score]],Table2[6M Return vs Nifty Z-Score])</f>
        <v>371</v>
      </c>
      <c r="AU567">
        <f>_xlfn.RANK.AVG(Table2[[#This Row],[Sharpe Ratio Z-Score]],Table2[Sharpe Ratio Z-Score])</f>
        <v>580</v>
      </c>
      <c r="AV567">
        <f>(Table2[[#This Row],[Rank 1Y]]+Table2[[#This Row],[Rank 6M]]+Table2[[#This Row],[Rank Sharpe]])/3</f>
        <v>519.66666666666663</v>
      </c>
    </row>
    <row r="568" spans="1:48" x14ac:dyDescent="0.3">
      <c r="A568" t="s">
        <v>1303</v>
      </c>
      <c r="B568" t="s">
        <v>1304</v>
      </c>
      <c r="C568" t="s">
        <v>2920</v>
      </c>
      <c r="D568" t="s">
        <v>383</v>
      </c>
      <c r="E568">
        <v>7510.2047650000004</v>
      </c>
      <c r="F568">
        <v>561.25</v>
      </c>
      <c r="G568">
        <v>0.79001343302137805</v>
      </c>
      <c r="H568">
        <f>(Table2[[#This Row],[1Y Return vs Nifty]]-AVERAGE(Table2[1Y Return vs Nifty]))/_xlfn.STDEV.P(Table2[1Y Return vs Nifty])</f>
        <v>-0.53859541342759121</v>
      </c>
      <c r="I568">
        <v>15.8816294640412</v>
      </c>
      <c r="J568">
        <f>(Table2[[#This Row],[1M Return vs Nifty]]-AVERAGE(Table2[1M Return vs Nifty]))/_xlfn.STDEV.P(Table2[1M Return vs Nifty])</f>
        <v>1.0819626470223904</v>
      </c>
      <c r="K568">
        <v>-0.64743349907141801</v>
      </c>
      <c r="L568">
        <f>(Table2[[#This Row],[6M Return vs Nifty]]-AVERAGE(Table2[6M Return vs Nifty]))/_xlfn.STDEV.P(Table2[6M Return vs Nifty])</f>
        <v>-0.47794224394586932</v>
      </c>
      <c r="M568">
        <v>2.6768190006507502</v>
      </c>
      <c r="N568">
        <f>(Table2[[#This Row],[1W Return vs Nifty]]-AVERAGE(Table2[1W Return vs Nifty]))/_xlfn.STDEV.P(Table2[1W Return vs Nifty])</f>
        <v>0.21644222896543228</v>
      </c>
      <c r="O568">
        <v>533.42999999999995</v>
      </c>
      <c r="P568">
        <v>503.99077946965701</v>
      </c>
      <c r="Q568">
        <v>477.77975920479003</v>
      </c>
      <c r="R568">
        <v>44.660449878000399</v>
      </c>
      <c r="S568">
        <v>5.2153047260184104E-2</v>
      </c>
      <c r="T568">
        <v>0.11361164303560489</v>
      </c>
      <c r="U568">
        <v>0.17470443062329943</v>
      </c>
      <c r="V568">
        <v>4.0004995533342802</v>
      </c>
      <c r="W568">
        <v>555.1</v>
      </c>
      <c r="X568">
        <v>587.9</v>
      </c>
      <c r="Y568">
        <v>555</v>
      </c>
      <c r="Z568">
        <v>623.65</v>
      </c>
      <c r="AA568">
        <v>402.8</v>
      </c>
      <c r="AB568">
        <v>633.9</v>
      </c>
      <c r="AC568">
        <v>1.1079084849576537E-2</v>
      </c>
      <c r="AD568">
        <v>4.7483296213808313E-2</v>
      </c>
      <c r="AE568">
        <v>1.1261261261261257E-2</v>
      </c>
      <c r="AF568">
        <v>0.11118040089086856</v>
      </c>
      <c r="AG568">
        <v>0.39337140019860972</v>
      </c>
      <c r="AH568">
        <v>0.12944320712694868</v>
      </c>
      <c r="AI568">
        <v>12.9443207126948</v>
      </c>
      <c r="AJ568">
        <v>39.337140019860897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0.14000000000000001</v>
      </c>
      <c r="AM568" t="s">
        <v>2950</v>
      </c>
      <c r="AN568">
        <v>20.62</v>
      </c>
      <c r="AO568" t="s">
        <v>2950</v>
      </c>
      <c r="AP568">
        <v>-2.4109314432664002E-2</v>
      </c>
      <c r="AQ568">
        <f>(Table2[[#This Row],[Sharpe Ratio]]-AVERAGE(Table2[Sharpe Ratio]))/_xlfn.STDEV.P(Table2[Sharpe Ratio])</f>
        <v>-0.89633175219663974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-0.61446453358227748</v>
      </c>
      <c r="AS568">
        <f>_xlfn.RANK.AVG(Table2[[#This Row],[1Y Return vs Nifty Z-Score]],Table2[1Y Return vs Nifty Z-Score])</f>
        <v>499</v>
      </c>
      <c r="AT568">
        <f>_xlfn.RANK.AVG(Table2[[#This Row],[6M Return vs Nifty Z-Score]],Table2[6M Return vs Nifty Z-Score])</f>
        <v>465</v>
      </c>
      <c r="AU568">
        <f>_xlfn.RANK.AVG(Table2[[#This Row],[Sharpe Ratio Z-Score]],Table2[Sharpe Ratio Z-Score])</f>
        <v>596</v>
      </c>
      <c r="AV568">
        <f>(Table2[[#This Row],[Rank 1Y]]+Table2[[#This Row],[Rank 6M]]+Table2[[#This Row],[Rank Sharpe]])/3</f>
        <v>520</v>
      </c>
    </row>
    <row r="569" spans="1:48" x14ac:dyDescent="0.3">
      <c r="A569" t="s">
        <v>198</v>
      </c>
      <c r="B569" t="s">
        <v>199</v>
      </c>
      <c r="C569" t="s">
        <v>2908</v>
      </c>
      <c r="D569" t="s">
        <v>124</v>
      </c>
      <c r="E569">
        <v>126231.84788472</v>
      </c>
      <c r="F569">
        <v>5330.3</v>
      </c>
      <c r="G569">
        <v>-19.485526433138599</v>
      </c>
      <c r="H569">
        <f>(Table2[[#This Row],[1Y Return vs Nifty]]-AVERAGE(Table2[1Y Return vs Nifty]))/_xlfn.STDEV.P(Table2[1Y Return vs Nifty])</f>
        <v>-0.78097987541444003</v>
      </c>
      <c r="I569">
        <v>1.66674712055499</v>
      </c>
      <c r="J569">
        <f>(Table2[[#This Row],[1M Return vs Nifty]]-AVERAGE(Table2[1M Return vs Nifty]))/_xlfn.STDEV.P(Table2[1M Return vs Nifty])</f>
        <v>-0.15028725850017899</v>
      </c>
      <c r="K569">
        <v>-5.2169104958239796</v>
      </c>
      <c r="L569">
        <f>(Table2[[#This Row],[6M Return vs Nifty]]-AVERAGE(Table2[6M Return vs Nifty]))/_xlfn.STDEV.P(Table2[6M Return vs Nifty])</f>
        <v>-0.61760134150092083</v>
      </c>
      <c r="M569">
        <v>-0.40350846611784102</v>
      </c>
      <c r="N569">
        <f>(Table2[[#This Row],[1W Return vs Nifty]]-AVERAGE(Table2[1W Return vs Nifty]))/_xlfn.STDEV.P(Table2[1W Return vs Nifty])</f>
        <v>-0.36660076376300188</v>
      </c>
      <c r="O569">
        <v>5330.97</v>
      </c>
      <c r="P569">
        <v>5186.7189659106898</v>
      </c>
      <c r="Q569">
        <v>4935.4901923861598</v>
      </c>
      <c r="R569">
        <v>65.538573858888796</v>
      </c>
      <c r="S569">
        <v>-1.2568069225682432E-4</v>
      </c>
      <c r="T569">
        <v>2.7682439521590663E-2</v>
      </c>
      <c r="U569">
        <v>7.9994041569143803E-2</v>
      </c>
      <c r="V569">
        <v>0.65048450322312101</v>
      </c>
      <c r="W569">
        <v>5317.5</v>
      </c>
      <c r="X569">
        <v>5389.85</v>
      </c>
      <c r="Y569">
        <v>5317.5</v>
      </c>
      <c r="Z569">
        <v>5435</v>
      </c>
      <c r="AA569">
        <v>5127.05</v>
      </c>
      <c r="AB569">
        <v>5725</v>
      </c>
      <c r="AC569">
        <v>2.4071462153267831E-3</v>
      </c>
      <c r="AD569">
        <v>1.1171979063092197E-2</v>
      </c>
      <c r="AE569">
        <v>2.4071462153267831E-3</v>
      </c>
      <c r="AF569">
        <v>1.9642421627300566E-2</v>
      </c>
      <c r="AG569">
        <v>3.9642679513560486E-2</v>
      </c>
      <c r="AH569">
        <v>7.4048365007598038E-2</v>
      </c>
      <c r="AI569">
        <v>7.4048365007598003</v>
      </c>
      <c r="AJ569">
        <v>22.600455413206902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0.05</v>
      </c>
      <c r="AM569" t="s">
        <v>2950</v>
      </c>
      <c r="AN569">
        <v>0.1</v>
      </c>
      <c r="AO569" t="s">
        <v>2950</v>
      </c>
      <c r="AP569">
        <v>1.7843762569003E-2</v>
      </c>
      <c r="AQ569">
        <f>(Table2[[#This Row],[Sharpe Ratio]]-AVERAGE(Table2[Sharpe Ratio]))/_xlfn.STDEV.P(Table2[Sharpe Ratio])</f>
        <v>-0.42562134847539329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-2.3410905876539352</v>
      </c>
      <c r="AS569">
        <f>_xlfn.RANK.AVG(Table2[[#This Row],[1Y Return vs Nifty Z-Score]],Table2[1Y Return vs Nifty Z-Score])</f>
        <v>613</v>
      </c>
      <c r="AT569">
        <f>_xlfn.RANK.AVG(Table2[[#This Row],[6M Return vs Nifty Z-Score]],Table2[6M Return vs Nifty Z-Score])</f>
        <v>499</v>
      </c>
      <c r="AU569">
        <f>_xlfn.RANK.AVG(Table2[[#This Row],[Sharpe Ratio Z-Score]],Table2[Sharpe Ratio Z-Score])</f>
        <v>451</v>
      </c>
      <c r="AV569">
        <f>(Table2[[#This Row],[Rank 1Y]]+Table2[[#This Row],[Rank 6M]]+Table2[[#This Row],[Rank Sharpe]])/3</f>
        <v>521</v>
      </c>
    </row>
    <row r="570" spans="1:48" hidden="1" x14ac:dyDescent="0.3">
      <c r="A570" t="s">
        <v>171</v>
      </c>
      <c r="B570" t="s">
        <v>172</v>
      </c>
      <c r="C570" t="s">
        <v>2906</v>
      </c>
      <c r="D570" t="s">
        <v>35</v>
      </c>
      <c r="E570">
        <v>143843.23172437499</v>
      </c>
      <c r="F570">
        <v>1464.15</v>
      </c>
      <c r="G570">
        <v>-11.562839430519601</v>
      </c>
      <c r="H570">
        <f>(Table2[[#This Row],[1Y Return vs Nifty]]-AVERAGE(Table2[1Y Return vs Nifty]))/_xlfn.STDEV.P(Table2[1Y Return vs Nifty])</f>
        <v>-0.68626791019446287</v>
      </c>
      <c r="I570">
        <v>-2.8542632526254001</v>
      </c>
      <c r="J570">
        <f>(Table2[[#This Row],[1M Return vs Nifty]]-AVERAGE(Table2[1M Return vs Nifty]))/_xlfn.STDEV.P(Table2[1M Return vs Nifty])</f>
        <v>-0.54220148407032165</v>
      </c>
      <c r="K570">
        <v>-6.26437534703265</v>
      </c>
      <c r="L570">
        <f>(Table2[[#This Row],[6M Return vs Nifty]]-AVERAGE(Table2[6M Return vs Nifty]))/_xlfn.STDEV.P(Table2[6M Return vs Nifty])</f>
        <v>-0.64961550766138143</v>
      </c>
      <c r="M570">
        <v>0.467428205024496</v>
      </c>
      <c r="N570">
        <f>(Table2[[#This Row],[1W Return vs Nifty]]-AVERAGE(Table2[1W Return vs Nifty]))/_xlfn.STDEV.P(Table2[1W Return vs Nifty])</f>
        <v>-0.20175026371130847</v>
      </c>
      <c r="O570">
        <v>1439.59</v>
      </c>
      <c r="P570">
        <v>1442.0205900240201</v>
      </c>
      <c r="Q570">
        <v>1410.2220399750299</v>
      </c>
      <c r="R570">
        <v>48.917004758749997</v>
      </c>
      <c r="S570">
        <v>1.7060413034266864E-2</v>
      </c>
      <c r="T570">
        <v>1.5346112343382901E-2</v>
      </c>
      <c r="U570">
        <v>3.8240758190054347E-2</v>
      </c>
      <c r="V570">
        <v>1.0554978172154601</v>
      </c>
      <c r="W570">
        <v>1445.15</v>
      </c>
      <c r="X570">
        <v>1478.55</v>
      </c>
      <c r="Y570">
        <v>1445.15</v>
      </c>
      <c r="Z570">
        <v>1480.9</v>
      </c>
      <c r="AA570">
        <v>1307.7</v>
      </c>
      <c r="AB570">
        <v>1480.9</v>
      </c>
      <c r="AC570">
        <v>1.3147424142822439E-2</v>
      </c>
      <c r="AD570">
        <v>9.8350578834134339E-3</v>
      </c>
      <c r="AE570">
        <v>1.3147424142822439E-2</v>
      </c>
      <c r="AF570">
        <v>1.1440084690776287E-2</v>
      </c>
      <c r="AG570">
        <v>0.1196375315439322</v>
      </c>
      <c r="AH570">
        <v>1.1440084690776287E-2</v>
      </c>
      <c r="AI570">
        <v>7.1884711265922201</v>
      </c>
      <c r="AJ570">
        <v>16.977589581752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-0.09</v>
      </c>
      <c r="AM570" t="s">
        <v>2949</v>
      </c>
      <c r="AN570">
        <v>9.36</v>
      </c>
      <c r="AO570" t="s">
        <v>2950</v>
      </c>
      <c r="AP570">
        <v>1.0811564438152E-2</v>
      </c>
      <c r="AQ570">
        <f>(Table2[[#This Row],[Sharpe Ratio]]-AVERAGE(Table2[Sharpe Ratio]))/_xlfn.STDEV.P(Table2[Sharpe Ratio])</f>
        <v>-0.50452208848760127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579</v>
      </c>
      <c r="AT570">
        <f>_xlfn.RANK.AVG(Table2[[#This Row],[6M Return vs Nifty Z-Score]],Table2[6M Return vs Nifty Z-Score])</f>
        <v>517</v>
      </c>
      <c r="AU570">
        <f>_xlfn.RANK.AVG(Table2[[#This Row],[Sharpe Ratio Z-Score]],Table2[Sharpe Ratio Z-Score])</f>
        <v>471</v>
      </c>
      <c r="AV570">
        <f>(Table2[[#This Row],[Rank 1Y]]+Table2[[#This Row],[Rank 6M]]+Table2[[#This Row],[Rank Sharpe]])/3</f>
        <v>522.33333333333337</v>
      </c>
    </row>
    <row r="571" spans="1:48" hidden="1" x14ac:dyDescent="0.3">
      <c r="A571" t="s">
        <v>543</v>
      </c>
      <c r="B571" t="s">
        <v>544</v>
      </c>
      <c r="C571" t="s">
        <v>2906</v>
      </c>
      <c r="D571" t="s">
        <v>35</v>
      </c>
      <c r="E571">
        <v>33256.984907414997</v>
      </c>
      <c r="F571">
        <v>989.25</v>
      </c>
      <c r="G571">
        <v>9.2524644114121806</v>
      </c>
      <c r="H571">
        <f>(Table2[[#This Row],[1Y Return vs Nifty]]-AVERAGE(Table2[1Y Return vs Nifty]))/_xlfn.STDEV.P(Table2[1Y Return vs Nifty])</f>
        <v>-0.43743082589861754</v>
      </c>
      <c r="I571">
        <v>-7.6577743862355998</v>
      </c>
      <c r="J571">
        <f>(Table2[[#This Row],[1M Return vs Nifty]]-AVERAGE(Table2[1M Return vs Nifty]))/_xlfn.STDEV.P(Table2[1M Return vs Nifty])</f>
        <v>-0.95860494049992362</v>
      </c>
      <c r="K571">
        <v>-5.2269164511173596</v>
      </c>
      <c r="L571">
        <f>(Table2[[#This Row],[6M Return vs Nifty]]-AVERAGE(Table2[6M Return vs Nifty]))/_xlfn.STDEV.P(Table2[6M Return vs Nifty])</f>
        <v>-0.61790715826888853</v>
      </c>
      <c r="M571">
        <v>-0.79031114863130603</v>
      </c>
      <c r="N571">
        <f>(Table2[[#This Row],[1W Return vs Nifty]]-AVERAGE(Table2[1W Return vs Nifty]))/_xlfn.STDEV.P(Table2[1W Return vs Nifty])</f>
        <v>-0.43981460094136549</v>
      </c>
      <c r="O571">
        <v>971.09</v>
      </c>
      <c r="P571">
        <v>974.87179012761999</v>
      </c>
      <c r="Q571">
        <v>938.67174856084898</v>
      </c>
      <c r="R571">
        <v>36.859909850402197</v>
      </c>
      <c r="S571">
        <v>1.8700635368503304E-2</v>
      </c>
      <c r="T571">
        <v>1.4748821350649477E-2</v>
      </c>
      <c r="U571">
        <v>5.388278864970264E-2</v>
      </c>
      <c r="V571">
        <v>0.84916430569999801</v>
      </c>
      <c r="W571">
        <v>983.7</v>
      </c>
      <c r="X571">
        <v>1000.8</v>
      </c>
      <c r="Y571">
        <v>976.45</v>
      </c>
      <c r="Z571">
        <v>1004.9</v>
      </c>
      <c r="AA571">
        <v>864</v>
      </c>
      <c r="AB571">
        <v>1004.9</v>
      </c>
      <c r="AC571">
        <v>5.6419640134186544E-3</v>
      </c>
      <c r="AD571">
        <v>1.167551175132675E-2</v>
      </c>
      <c r="AE571">
        <v>1.3108710123406198E-2</v>
      </c>
      <c r="AF571">
        <v>1.58200657063432E-2</v>
      </c>
      <c r="AG571">
        <v>0.14496527777777768</v>
      </c>
      <c r="AH571">
        <v>1.58200657063432E-2</v>
      </c>
      <c r="AI571">
        <v>10.3866565579984</v>
      </c>
      <c r="AJ571">
        <v>39.704843948594799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</v>
      </c>
      <c r="AM571" t="s">
        <v>2949</v>
      </c>
      <c r="AN571">
        <v>9.6</v>
      </c>
      <c r="AO571" t="s">
        <v>2950</v>
      </c>
      <c r="AP571">
        <v>-4.3753353384966998E-2</v>
      </c>
      <c r="AQ571">
        <f>(Table2[[#This Row],[Sharpe Ratio]]-AVERAGE(Table2[Sharpe Ratio]))/_xlfn.STDEV.P(Table2[Sharpe Ratio])</f>
        <v>-1.1167364082266855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450</v>
      </c>
      <c r="AT571">
        <f>_xlfn.RANK.AVG(Table2[[#This Row],[6M Return vs Nifty Z-Score]],Table2[6M Return vs Nifty Z-Score])</f>
        <v>500</v>
      </c>
      <c r="AU571">
        <f>_xlfn.RANK.AVG(Table2[[#This Row],[Sharpe Ratio Z-Score]],Table2[Sharpe Ratio Z-Score])</f>
        <v>626</v>
      </c>
      <c r="AV571">
        <f>(Table2[[#This Row],[Rank 1Y]]+Table2[[#This Row],[Rank 6M]]+Table2[[#This Row],[Rank Sharpe]])/3</f>
        <v>525.33333333333337</v>
      </c>
    </row>
    <row r="572" spans="1:48" x14ac:dyDescent="0.3">
      <c r="A572" t="s">
        <v>650</v>
      </c>
      <c r="B572" t="s">
        <v>651</v>
      </c>
      <c r="C572" t="s">
        <v>2910</v>
      </c>
      <c r="D572" t="s">
        <v>255</v>
      </c>
      <c r="E572">
        <v>24370.688352599998</v>
      </c>
      <c r="F572">
        <v>1292.95</v>
      </c>
      <c r="G572">
        <v>-14.529777165510099</v>
      </c>
      <c r="H572">
        <f>(Table2[[#This Row],[1Y Return vs Nifty]]-AVERAGE(Table2[1Y Return vs Nifty]))/_xlfn.STDEV.P(Table2[1Y Return vs Nifty])</f>
        <v>-0.72173624353558385</v>
      </c>
      <c r="I572">
        <v>4.2856575654931799</v>
      </c>
      <c r="J572">
        <f>(Table2[[#This Row],[1M Return vs Nifty]]-AVERAGE(Table2[1M Return vs Nifty]))/_xlfn.STDEV.P(Table2[1M Return vs Nifty])</f>
        <v>7.673904184946527E-2</v>
      </c>
      <c r="K572">
        <v>-6.0694392126481702</v>
      </c>
      <c r="L572">
        <f>(Table2[[#This Row],[6M Return vs Nifty]]-AVERAGE(Table2[6M Return vs Nifty]))/_xlfn.STDEV.P(Table2[6M Return vs Nifty])</f>
        <v>-0.64365758192319433</v>
      </c>
      <c r="M572">
        <v>0.51465865111794895</v>
      </c>
      <c r="N572">
        <f>(Table2[[#This Row],[1W Return vs Nifty]]-AVERAGE(Table2[1W Return vs Nifty]))/_xlfn.STDEV.P(Table2[1W Return vs Nifty])</f>
        <v>-0.19281050619029599</v>
      </c>
      <c r="O572">
        <v>1244.8399999999999</v>
      </c>
      <c r="P572">
        <v>1192.9445682765099</v>
      </c>
      <c r="Q572">
        <v>1164.677453046</v>
      </c>
      <c r="R572">
        <v>49.143999974901902</v>
      </c>
      <c r="S572">
        <v>3.8647537032871826E-2</v>
      </c>
      <c r="T572">
        <v>8.383074485009101E-2</v>
      </c>
      <c r="U572">
        <v>0.11013568316148548</v>
      </c>
      <c r="V572">
        <v>1.05392166074966</v>
      </c>
      <c r="W572">
        <v>1285.55</v>
      </c>
      <c r="X572">
        <v>1321.85</v>
      </c>
      <c r="Y572">
        <v>1271.5</v>
      </c>
      <c r="Z572">
        <v>1338</v>
      </c>
      <c r="AA572">
        <v>1184.95</v>
      </c>
      <c r="AB572">
        <v>1338</v>
      </c>
      <c r="AC572">
        <v>5.7562910816382207E-3</v>
      </c>
      <c r="AD572">
        <v>2.2351985768977789E-2</v>
      </c>
      <c r="AE572">
        <v>1.6869838773102774E-2</v>
      </c>
      <c r="AF572">
        <v>3.4842801345759566E-2</v>
      </c>
      <c r="AG572">
        <v>9.1143086206169066E-2</v>
      </c>
      <c r="AH572">
        <v>3.4842801345759566E-2</v>
      </c>
      <c r="AI572">
        <v>3.6931049151165798</v>
      </c>
      <c r="AJ572">
        <v>28.9018493594536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0.01</v>
      </c>
      <c r="AM572" t="s">
        <v>2950</v>
      </c>
      <c r="AN572">
        <v>7.7</v>
      </c>
      <c r="AO572" t="s">
        <v>2950</v>
      </c>
      <c r="AP572">
        <v>1.1647914540753E-2</v>
      </c>
      <c r="AQ572">
        <f>(Table2[[#This Row],[Sharpe Ratio]]-AVERAGE(Table2[Sharpe Ratio]))/_xlfn.STDEV.P(Table2[Sharpe Ratio])</f>
        <v>-0.49513830253950547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-1.9766035923391145</v>
      </c>
      <c r="AS572">
        <f>_xlfn.RANK.AVG(Table2[[#This Row],[1Y Return vs Nifty Z-Score]],Table2[1Y Return vs Nifty Z-Score])</f>
        <v>594</v>
      </c>
      <c r="AT572">
        <f>_xlfn.RANK.AVG(Table2[[#This Row],[6M Return vs Nifty Z-Score]],Table2[6M Return vs Nifty Z-Score])</f>
        <v>513</v>
      </c>
      <c r="AU572">
        <f>_xlfn.RANK.AVG(Table2[[#This Row],[Sharpe Ratio Z-Score]],Table2[Sharpe Ratio Z-Score])</f>
        <v>470</v>
      </c>
      <c r="AV572">
        <f>(Table2[[#This Row],[Rank 1Y]]+Table2[[#This Row],[Rank 6M]]+Table2[[#This Row],[Rank Sharpe]])/3</f>
        <v>525.66666666666663</v>
      </c>
    </row>
    <row r="573" spans="1:48" x14ac:dyDescent="0.3">
      <c r="A573" t="s">
        <v>1043</v>
      </c>
      <c r="B573" t="s">
        <v>1044</v>
      </c>
      <c r="C573" t="s">
        <v>2908</v>
      </c>
      <c r="D573" t="s">
        <v>124</v>
      </c>
      <c r="E573">
        <v>10909.412928080001</v>
      </c>
      <c r="F573">
        <v>1887.75</v>
      </c>
      <c r="G573">
        <v>0.48285916276894902</v>
      </c>
      <c r="H573">
        <f>(Table2[[#This Row],[1Y Return vs Nifty]]-AVERAGE(Table2[1Y Return vs Nifty]))/_xlfn.STDEV.P(Table2[1Y Return vs Nifty])</f>
        <v>-0.54226729703875742</v>
      </c>
      <c r="I573">
        <v>2.9438711995784801</v>
      </c>
      <c r="J573">
        <f>(Table2[[#This Row],[1M Return vs Nifty]]-AVERAGE(Table2[1M Return vs Nifty]))/_xlfn.STDEV.P(Table2[1M Return vs Nifty])</f>
        <v>-3.9576808164412461E-2</v>
      </c>
      <c r="K573">
        <v>9.38901847599932</v>
      </c>
      <c r="L573">
        <f>(Table2[[#This Row],[6M Return vs Nifty]]-AVERAGE(Table2[6M Return vs Nifty]))/_xlfn.STDEV.P(Table2[6M Return vs Nifty])</f>
        <v>-0.171193391399037</v>
      </c>
      <c r="M573">
        <v>0.54482609212564403</v>
      </c>
      <c r="N573">
        <f>(Table2[[#This Row],[1W Return vs Nifty]]-AVERAGE(Table2[1W Return vs Nifty]))/_xlfn.STDEV.P(Table2[1W Return vs Nifty])</f>
        <v>-0.18710042657121687</v>
      </c>
      <c r="O573">
        <v>1826.34</v>
      </c>
      <c r="P573">
        <v>1741.62993597532</v>
      </c>
      <c r="Q573">
        <v>1630.30899332186</v>
      </c>
      <c r="R573">
        <v>49.949216167032802</v>
      </c>
      <c r="S573">
        <v>3.3624626301783866E-2</v>
      </c>
      <c r="T573">
        <v>8.3898456845743263E-2</v>
      </c>
      <c r="U573">
        <v>0.15790933358809922</v>
      </c>
      <c r="V573">
        <v>1.0378069281209299</v>
      </c>
      <c r="W573">
        <v>1850</v>
      </c>
      <c r="X573">
        <v>1899</v>
      </c>
      <c r="Y573">
        <v>1818.7</v>
      </c>
      <c r="Z573">
        <v>1903.4</v>
      </c>
      <c r="AA573">
        <v>1659.1</v>
      </c>
      <c r="AB573">
        <v>1972.8</v>
      </c>
      <c r="AC573">
        <v>2.0405405405405475E-2</v>
      </c>
      <c r="AD573">
        <v>5.9594755661502852E-3</v>
      </c>
      <c r="AE573">
        <v>3.7966679496343581E-2</v>
      </c>
      <c r="AF573">
        <v>8.2902926764667484E-3</v>
      </c>
      <c r="AG573">
        <v>0.13781568320173587</v>
      </c>
      <c r="AH573">
        <v>4.5053635280095428E-2</v>
      </c>
      <c r="AI573">
        <v>4.5053635280095401</v>
      </c>
      <c r="AJ573">
        <v>32.469036174169297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0.19</v>
      </c>
      <c r="AM573" t="s">
        <v>2950</v>
      </c>
      <c r="AN573">
        <v>8.0500000000000007</v>
      </c>
      <c r="AO573" t="s">
        <v>2950</v>
      </c>
      <c r="AP573">
        <v>-0.116612842668928</v>
      </c>
      <c r="AQ573">
        <f>(Table2[[#This Row],[Sharpe Ratio]]-AVERAGE(Table2[Sharpe Ratio]))/_xlfn.STDEV.P(Table2[Sharpe Ratio])</f>
        <v>-1.934214459107539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-2.8743523822809629</v>
      </c>
      <c r="AS573">
        <f>_xlfn.RANK.AVG(Table2[[#This Row],[1Y Return vs Nifty Z-Score]],Table2[1Y Return vs Nifty Z-Score])</f>
        <v>502</v>
      </c>
      <c r="AT573">
        <f>_xlfn.RANK.AVG(Table2[[#This Row],[6M Return vs Nifty Z-Score]],Table2[6M Return vs Nifty Z-Score])</f>
        <v>364</v>
      </c>
      <c r="AU573">
        <f>_xlfn.RANK.AVG(Table2[[#This Row],[Sharpe Ratio Z-Score]],Table2[Sharpe Ratio Z-Score])</f>
        <v>711</v>
      </c>
      <c r="AV573">
        <f>(Table2[[#This Row],[Rank 1Y]]+Table2[[#This Row],[Rank 6M]]+Table2[[#This Row],[Rank Sharpe]])/3</f>
        <v>525.66666666666663</v>
      </c>
    </row>
    <row r="574" spans="1:48" hidden="1" x14ac:dyDescent="0.3">
      <c r="A574" t="s">
        <v>946</v>
      </c>
      <c r="B574" t="s">
        <v>947</v>
      </c>
      <c r="C574" t="s">
        <v>2916</v>
      </c>
      <c r="D574" t="s">
        <v>582</v>
      </c>
      <c r="E574">
        <v>13427.432208</v>
      </c>
      <c r="F574">
        <v>819.95</v>
      </c>
      <c r="G574">
        <v>-28.220985683502199</v>
      </c>
      <c r="H574">
        <f>(Table2[[#This Row],[1Y Return vs Nifty]]-AVERAGE(Table2[1Y Return vs Nifty]))/_xlfn.STDEV.P(Table2[1Y Return vs Nifty])</f>
        <v>-0.8854081473413089</v>
      </c>
      <c r="I574">
        <v>-6.1875572241997396</v>
      </c>
      <c r="J574">
        <f>(Table2[[#This Row],[1M Return vs Nifty]]-AVERAGE(Table2[1M Return vs Nifty]))/_xlfn.STDEV.P(Table2[1M Return vs Nifty])</f>
        <v>-0.83115577031058863</v>
      </c>
      <c r="K574">
        <v>-10.298104932670499</v>
      </c>
      <c r="L574">
        <f>(Table2[[#This Row],[6M Return vs Nifty]]-AVERAGE(Table2[6M Return vs Nifty]))/_xlfn.STDEV.P(Table2[6M Return vs Nifty])</f>
        <v>-0.77290030242271934</v>
      </c>
      <c r="M574">
        <v>0.64158502776555704</v>
      </c>
      <c r="N574">
        <f>(Table2[[#This Row],[1W Return vs Nifty]]-AVERAGE(Table2[1W Return vs Nifty]))/_xlfn.STDEV.P(Table2[1W Return vs Nifty])</f>
        <v>-0.16878593890153593</v>
      </c>
      <c r="O574">
        <v>821.41</v>
      </c>
      <c r="P574">
        <v>824.27298856216805</v>
      </c>
      <c r="Q574">
        <v>822.89274784737302</v>
      </c>
      <c r="R574">
        <v>63.438199319984101</v>
      </c>
      <c r="S574">
        <v>-1.7774314897552879E-3</v>
      </c>
      <c r="T574">
        <v>-5.2446078206552782E-3</v>
      </c>
      <c r="U574">
        <v>-3.5761013267779918E-3</v>
      </c>
      <c r="V574">
        <v>0.80872709265409504</v>
      </c>
      <c r="W574">
        <v>811.2</v>
      </c>
      <c r="X574">
        <v>825</v>
      </c>
      <c r="Y574">
        <v>793.2</v>
      </c>
      <c r="Z574">
        <v>833</v>
      </c>
      <c r="AA574">
        <v>750.8</v>
      </c>
      <c r="AB574">
        <v>850</v>
      </c>
      <c r="AC574">
        <v>1.0786489151873857E-2</v>
      </c>
      <c r="AD574">
        <v>6.1589121287883852E-3</v>
      </c>
      <c r="AE574">
        <v>3.3724155320221882E-2</v>
      </c>
      <c r="AF574">
        <v>1.5915604610037049E-2</v>
      </c>
      <c r="AG574">
        <v>9.2101758124667255E-2</v>
      </c>
      <c r="AH574">
        <v>3.6648576132690902E-2</v>
      </c>
      <c r="AI574">
        <v>25.0015244832001</v>
      </c>
      <c r="AJ574">
        <v>15.656957472318201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-0.04</v>
      </c>
      <c r="AM574" t="s">
        <v>2949</v>
      </c>
      <c r="AN574">
        <v>3.97</v>
      </c>
      <c r="AO574" t="s">
        <v>2950</v>
      </c>
      <c r="AP574">
        <v>4.9450627865372E-2</v>
      </c>
      <c r="AQ574">
        <f>(Table2[[#This Row],[Sharpe Ratio]]-AVERAGE(Table2[Sharpe Ratio]))/_xlfn.STDEV.P(Table2[Sharpe Ratio])</f>
        <v>-7.0994670593679365E-2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649</v>
      </c>
      <c r="AT574">
        <f>_xlfn.RANK.AVG(Table2[[#This Row],[6M Return vs Nifty Z-Score]],Table2[6M Return vs Nifty Z-Score])</f>
        <v>560</v>
      </c>
      <c r="AU574">
        <f>_xlfn.RANK.AVG(Table2[[#This Row],[Sharpe Ratio Z-Score]],Table2[Sharpe Ratio Z-Score])</f>
        <v>369</v>
      </c>
      <c r="AV574">
        <f>(Table2[[#This Row],[Rank 1Y]]+Table2[[#This Row],[Rank 6M]]+Table2[[#This Row],[Rank Sharpe]])/3</f>
        <v>526</v>
      </c>
    </row>
    <row r="575" spans="1:48" x14ac:dyDescent="0.3">
      <c r="A575" t="s">
        <v>415</v>
      </c>
      <c r="B575" t="s">
        <v>416</v>
      </c>
      <c r="C575" t="s">
        <v>2908</v>
      </c>
      <c r="D575" t="s">
        <v>417</v>
      </c>
      <c r="E575">
        <v>51779.687234639998</v>
      </c>
      <c r="F575">
        <v>1466.3</v>
      </c>
      <c r="G575">
        <v>-0.20282798280488001</v>
      </c>
      <c r="H575">
        <f>(Table2[[#This Row],[1Y Return vs Nifty]]-AVERAGE(Table2[1Y Return vs Nifty]))/_xlfn.STDEV.P(Table2[1Y Return vs Nifty])</f>
        <v>-0.55046436162832224</v>
      </c>
      <c r="I575">
        <v>-0.221664533116119</v>
      </c>
      <c r="J575">
        <f>(Table2[[#This Row],[1M Return vs Nifty]]-AVERAGE(Table2[1M Return vs Nifty]))/_xlfn.STDEV.P(Table2[1M Return vs Nifty])</f>
        <v>-0.3139885840261169</v>
      </c>
      <c r="K575">
        <v>-15.6947602803313</v>
      </c>
      <c r="L575">
        <f>(Table2[[#This Row],[6M Return vs Nifty]]-AVERAGE(Table2[6M Return vs Nifty]))/_xlfn.STDEV.P(Table2[6M Return vs Nifty])</f>
        <v>-0.93784084511624521</v>
      </c>
      <c r="M575">
        <v>-0.77042795917315798</v>
      </c>
      <c r="N575">
        <f>(Table2[[#This Row],[1W Return vs Nifty]]-AVERAGE(Table2[1W Return vs Nifty]))/_xlfn.STDEV.P(Table2[1W Return vs Nifty])</f>
        <v>-0.43605111981420264</v>
      </c>
      <c r="O575">
        <v>1443.19</v>
      </c>
      <c r="P575">
        <v>1437.9334544624301</v>
      </c>
      <c r="Q575">
        <v>1413.0993134282501</v>
      </c>
      <c r="R575">
        <v>58.313705591837703</v>
      </c>
      <c r="S575">
        <v>1.6013137563314572E-2</v>
      </c>
      <c r="T575">
        <v>1.972730062683925E-2</v>
      </c>
      <c r="U575">
        <v>3.7648229014195955E-2</v>
      </c>
      <c r="V575">
        <v>0.89975021549058798</v>
      </c>
      <c r="W575">
        <v>1458.05</v>
      </c>
      <c r="X575">
        <v>1472</v>
      </c>
      <c r="Y575">
        <v>1438.85</v>
      </c>
      <c r="Z575">
        <v>1505</v>
      </c>
      <c r="AA575">
        <v>1169.95</v>
      </c>
      <c r="AB575">
        <v>1509</v>
      </c>
      <c r="AC575">
        <v>5.6582421727648935E-3</v>
      </c>
      <c r="AD575">
        <v>3.8873354702311236E-3</v>
      </c>
      <c r="AE575">
        <v>1.9077735691698239E-2</v>
      </c>
      <c r="AF575">
        <v>2.6392961876832821E-2</v>
      </c>
      <c r="AG575">
        <v>0.25330142313774084</v>
      </c>
      <c r="AH575">
        <v>2.9120916592784596E-2</v>
      </c>
      <c r="AI575">
        <v>16.879219804951202</v>
      </c>
      <c r="AJ575">
        <v>28.061135371178999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0.02</v>
      </c>
      <c r="AM575" t="s">
        <v>2950</v>
      </c>
      <c r="AN575">
        <v>17.850000000000001</v>
      </c>
      <c r="AO575" t="s">
        <v>2950</v>
      </c>
      <c r="AP575">
        <v>1.6822784802866E-2</v>
      </c>
      <c r="AQ575">
        <f>(Table2[[#This Row],[Sharpe Ratio]]-AVERAGE(Table2[Sharpe Ratio]))/_xlfn.STDEV.P(Table2[Sharpe Ratio])</f>
        <v>-0.43707664307678024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-2.6754215536616672</v>
      </c>
      <c r="AS575">
        <f>_xlfn.RANK.AVG(Table2[[#This Row],[1Y Return vs Nifty Z-Score]],Table2[1Y Return vs Nifty Z-Score])</f>
        <v>508</v>
      </c>
      <c r="AT575">
        <f>_xlfn.RANK.AVG(Table2[[#This Row],[6M Return vs Nifty Z-Score]],Table2[6M Return vs Nifty Z-Score])</f>
        <v>624</v>
      </c>
      <c r="AU575">
        <f>_xlfn.RANK.AVG(Table2[[#This Row],[Sharpe Ratio Z-Score]],Table2[Sharpe Ratio Z-Score])</f>
        <v>455</v>
      </c>
      <c r="AV575">
        <f>(Table2[[#This Row],[Rank 1Y]]+Table2[[#This Row],[Rank 6M]]+Table2[[#This Row],[Rank Sharpe]])/3</f>
        <v>529</v>
      </c>
    </row>
    <row r="576" spans="1:48" x14ac:dyDescent="0.3">
      <c r="A576" t="s">
        <v>865</v>
      </c>
      <c r="B576" t="s">
        <v>866</v>
      </c>
      <c r="C576" t="s">
        <v>2906</v>
      </c>
      <c r="D576" t="s">
        <v>516</v>
      </c>
      <c r="E576">
        <v>15453.224810969999</v>
      </c>
      <c r="F576">
        <v>338.1</v>
      </c>
      <c r="G576">
        <v>14.793699431984701</v>
      </c>
      <c r="H576">
        <f>(Table2[[#This Row],[1Y Return vs Nifty]]-AVERAGE(Table2[1Y Return vs Nifty]))/_xlfn.STDEV.P(Table2[1Y Return vs Nifty])</f>
        <v>-0.37118798955146737</v>
      </c>
      <c r="I576">
        <v>12.498164661175901</v>
      </c>
      <c r="J576">
        <f>(Table2[[#This Row],[1M Return vs Nifty]]-AVERAGE(Table2[1M Return vs Nifty]))/_xlfn.STDEV.P(Table2[1M Return vs Nifty])</f>
        <v>0.78865918640104959</v>
      </c>
      <c r="K576">
        <v>-7.4249759565088196</v>
      </c>
      <c r="L576">
        <f>(Table2[[#This Row],[6M Return vs Nifty]]-AVERAGE(Table2[6M Return vs Nifty]))/_xlfn.STDEV.P(Table2[6M Return vs Nifty])</f>
        <v>-0.6850874957809141</v>
      </c>
      <c r="M576">
        <v>-0.33860517042102201</v>
      </c>
      <c r="N576">
        <f>(Table2[[#This Row],[1W Return vs Nifty]]-AVERAGE(Table2[1W Return vs Nifty]))/_xlfn.STDEV.P(Table2[1W Return vs Nifty])</f>
        <v>-0.35431589724499191</v>
      </c>
      <c r="O576">
        <v>328.17</v>
      </c>
      <c r="P576">
        <v>324.04279669240799</v>
      </c>
      <c r="Q576">
        <v>316.44936745593202</v>
      </c>
      <c r="R576">
        <v>43.934046611129702</v>
      </c>
      <c r="S576">
        <v>3.0258707377273986E-2</v>
      </c>
      <c r="T576">
        <v>4.3380699867664685E-2</v>
      </c>
      <c r="U576">
        <v>6.8417367107181937E-2</v>
      </c>
      <c r="V576">
        <v>0.95579560268105301</v>
      </c>
      <c r="W576">
        <v>337</v>
      </c>
      <c r="X576">
        <v>348.1</v>
      </c>
      <c r="Y576">
        <v>337</v>
      </c>
      <c r="Z576">
        <v>355.5</v>
      </c>
      <c r="AA576">
        <v>286.25</v>
      </c>
      <c r="AB576">
        <v>355.5</v>
      </c>
      <c r="AC576">
        <v>3.264094955489627E-3</v>
      </c>
      <c r="AD576">
        <v>2.9577048210588597E-2</v>
      </c>
      <c r="AE576">
        <v>3.264094955489627E-3</v>
      </c>
      <c r="AF576">
        <v>5.1464063886424105E-2</v>
      </c>
      <c r="AG576">
        <v>0.18113537117903933</v>
      </c>
      <c r="AH576">
        <v>5.1464063886424105E-2</v>
      </c>
      <c r="AI576">
        <v>15.9420289855072</v>
      </c>
      <c r="AJ576">
        <v>41.051314142678301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-0.06</v>
      </c>
      <c r="AM576" t="s">
        <v>2949</v>
      </c>
      <c r="AN576">
        <v>12.44</v>
      </c>
      <c r="AO576" t="s">
        <v>2950</v>
      </c>
      <c r="AP576">
        <v>-4.7158739639622999E-2</v>
      </c>
      <c r="AQ576">
        <f>(Table2[[#This Row],[Sharpe Ratio]]-AVERAGE(Table2[Sharpe Ratio]))/_xlfn.STDEV.P(Table2[Sharpe Ratio])</f>
        <v>-1.1549445887301613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-1.7768767849064848</v>
      </c>
      <c r="AS576">
        <f>_xlfn.RANK.AVG(Table2[[#This Row],[1Y Return vs Nifty Z-Score]],Table2[1Y Return vs Nifty Z-Score])</f>
        <v>422</v>
      </c>
      <c r="AT576">
        <f>_xlfn.RANK.AVG(Table2[[#This Row],[6M Return vs Nifty Z-Score]],Table2[6M Return vs Nifty Z-Score])</f>
        <v>532</v>
      </c>
      <c r="AU576">
        <f>_xlfn.RANK.AVG(Table2[[#This Row],[Sharpe Ratio Z-Score]],Table2[Sharpe Ratio Z-Score])</f>
        <v>635</v>
      </c>
      <c r="AV576">
        <f>(Table2[[#This Row],[Rank 1Y]]+Table2[[#This Row],[Rank 6M]]+Table2[[#This Row],[Rank Sharpe]])/3</f>
        <v>529.66666666666663</v>
      </c>
    </row>
    <row r="577" spans="1:48" hidden="1" x14ac:dyDescent="0.3">
      <c r="A577" t="s">
        <v>1145</v>
      </c>
      <c r="B577" t="s">
        <v>1146</v>
      </c>
      <c r="C577" t="s">
        <v>2918</v>
      </c>
      <c r="D577" t="s">
        <v>101</v>
      </c>
      <c r="E577">
        <v>9478.3238163000005</v>
      </c>
      <c r="F577">
        <v>830.4</v>
      </c>
      <c r="G577">
        <v>-8.9743848801078894</v>
      </c>
      <c r="H577">
        <f>(Table2[[#This Row],[1Y Return vs Nifty]]-AVERAGE(Table2[1Y Return vs Nifty]))/_xlfn.STDEV.P(Table2[1Y Return vs Nifty])</f>
        <v>-0.65532416380248193</v>
      </c>
      <c r="I577">
        <v>4.3446919553146799</v>
      </c>
      <c r="J577">
        <f>(Table2[[#This Row],[1M Return vs Nifty]]-AVERAGE(Table2[1M Return vs Nifty]))/_xlfn.STDEV.P(Table2[1M Return vs Nifty])</f>
        <v>8.1856574272338986E-2</v>
      </c>
      <c r="K577">
        <v>-13.817747484317801</v>
      </c>
      <c r="L577">
        <f>(Table2[[#This Row],[6M Return vs Nifty]]-AVERAGE(Table2[6M Return vs Nifty]))/_xlfn.STDEV.P(Table2[6M Return vs Nifty])</f>
        <v>-0.88047281079266104</v>
      </c>
      <c r="M577">
        <v>2.4571466221001601</v>
      </c>
      <c r="N577">
        <f>(Table2[[#This Row],[1W Return vs Nifty]]-AVERAGE(Table2[1W Return vs Nifty]))/_xlfn.STDEV.P(Table2[1W Return vs Nifty])</f>
        <v>0.17486274029364185</v>
      </c>
      <c r="O577">
        <v>813.28</v>
      </c>
      <c r="P577">
        <v>812.89879476392696</v>
      </c>
      <c r="Q577">
        <v>805.06302688565097</v>
      </c>
      <c r="R577">
        <v>67.811566067454507</v>
      </c>
      <c r="S577">
        <v>2.1050560692504439E-2</v>
      </c>
      <c r="T577">
        <v>2.1529377763631175E-2</v>
      </c>
      <c r="U577">
        <v>3.1472036683095395E-2</v>
      </c>
      <c r="V577">
        <v>1.6476062466477901</v>
      </c>
      <c r="W577">
        <v>825</v>
      </c>
      <c r="X577">
        <v>850</v>
      </c>
      <c r="Y577">
        <v>823.8</v>
      </c>
      <c r="Z577">
        <v>850</v>
      </c>
      <c r="AA577">
        <v>709.25</v>
      </c>
      <c r="AB577">
        <v>850</v>
      </c>
      <c r="AC577">
        <v>6.54545454545441E-3</v>
      </c>
      <c r="AD577">
        <v>2.3603082851637813E-2</v>
      </c>
      <c r="AE577">
        <v>8.0116533139111823E-3</v>
      </c>
      <c r="AF577">
        <v>2.3603082851637813E-2</v>
      </c>
      <c r="AG577">
        <v>0.17081424039478321</v>
      </c>
      <c r="AH577">
        <v>2.3603082851637813E-2</v>
      </c>
      <c r="AI577">
        <v>20.411849710982601</v>
      </c>
      <c r="AJ577">
        <v>36.7588932806324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-0.11</v>
      </c>
      <c r="AM577" t="s">
        <v>2949</v>
      </c>
      <c r="AN577">
        <v>9.0399999999999991</v>
      </c>
      <c r="AO577" t="s">
        <v>2950</v>
      </c>
      <c r="AP577">
        <v>2.7176554008821002E-2</v>
      </c>
      <c r="AQ577">
        <f>(Table2[[#This Row],[Sharpe Ratio]]-AVERAGE(Table2[Sharpe Ratio]))/_xlfn.STDEV.P(Table2[Sharpe Ratio])</f>
        <v>-0.32090812264196117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-1.5999857826711235</v>
      </c>
      <c r="AS577">
        <f>_xlfn.RANK.AVG(Table2[[#This Row],[1Y Return vs Nifty Z-Score]],Table2[1Y Return vs Nifty Z-Score])</f>
        <v>568</v>
      </c>
      <c r="AT577">
        <f>_xlfn.RANK.AVG(Table2[[#This Row],[6M Return vs Nifty Z-Score]],Table2[6M Return vs Nifty Z-Score])</f>
        <v>599</v>
      </c>
      <c r="AU577">
        <f>_xlfn.RANK.AVG(Table2[[#This Row],[Sharpe Ratio Z-Score]],Table2[Sharpe Ratio Z-Score])</f>
        <v>426</v>
      </c>
      <c r="AV577">
        <f>(Table2[[#This Row],[Rank 1Y]]+Table2[[#This Row],[Rank 6M]]+Table2[[#This Row],[Rank Sharpe]])/3</f>
        <v>531</v>
      </c>
    </row>
    <row r="578" spans="1:48" hidden="1" x14ac:dyDescent="0.3">
      <c r="A578" t="s">
        <v>1359</v>
      </c>
      <c r="B578" t="s">
        <v>1360</v>
      </c>
      <c r="C578" t="s">
        <v>2915</v>
      </c>
      <c r="D578" t="s">
        <v>349</v>
      </c>
      <c r="E578">
        <v>6918.7859558399996</v>
      </c>
      <c r="F578">
        <v>61.29</v>
      </c>
      <c r="G578">
        <v>-39.503980980386402</v>
      </c>
      <c r="H578">
        <f>(Table2[[#This Row],[1Y Return vs Nifty]]-AVERAGE(Table2[1Y Return vs Nifty]))/_xlfn.STDEV.P(Table2[1Y Return vs Nifty])</f>
        <v>-1.0202910043546436</v>
      </c>
      <c r="I578">
        <v>-17.125840338882998</v>
      </c>
      <c r="J578">
        <f>(Table2[[#This Row],[1M Return vs Nifty]]-AVERAGE(Table2[1M Return vs Nifty]))/_xlfn.STDEV.P(Table2[1M Return vs Nifty])</f>
        <v>-1.7793661043077607</v>
      </c>
      <c r="K578">
        <v>-24.530989117675801</v>
      </c>
      <c r="L578">
        <f>(Table2[[#This Row],[6M Return vs Nifty]]-AVERAGE(Table2[6M Return vs Nifty]))/_xlfn.STDEV.P(Table2[6M Return vs Nifty])</f>
        <v>-1.2079067073780485</v>
      </c>
      <c r="M578">
        <v>-4.8301843682636099</v>
      </c>
      <c r="N578">
        <f>(Table2[[#This Row],[1W Return vs Nifty]]-AVERAGE(Table2[1W Return vs Nifty]))/_xlfn.STDEV.P(Table2[1W Return vs Nifty])</f>
        <v>-1.204479980719581</v>
      </c>
      <c r="O578">
        <v>65.52</v>
      </c>
      <c r="P578">
        <v>68.586415489331799</v>
      </c>
      <c r="Q578">
        <v>71.814272967647895</v>
      </c>
      <c r="R578">
        <v>47.154175152373902</v>
      </c>
      <c r="S578">
        <v>-6.4560439560439553E-2</v>
      </c>
      <c r="T578">
        <v>-0.10638280827588542</v>
      </c>
      <c r="U578">
        <v>-0.1465484858753503</v>
      </c>
      <c r="V578">
        <v>1.5285399007673599</v>
      </c>
      <c r="W578">
        <v>60.65</v>
      </c>
      <c r="X578">
        <v>63.55</v>
      </c>
      <c r="Y578">
        <v>60.65</v>
      </c>
      <c r="Z578">
        <v>66.599999999999994</v>
      </c>
      <c r="AA578">
        <v>60.65</v>
      </c>
      <c r="AB578">
        <v>70.150000000000006</v>
      </c>
      <c r="AC578">
        <v>1.0552349546578688E-2</v>
      </c>
      <c r="AD578">
        <v>3.6873878283569805E-2</v>
      </c>
      <c r="AE578">
        <v>1.0552349546578688E-2</v>
      </c>
      <c r="AF578">
        <v>8.6637298091042592E-2</v>
      </c>
      <c r="AG578">
        <v>1.0552349546578688E-2</v>
      </c>
      <c r="AH578">
        <v>0.14455865557187164</v>
      </c>
      <c r="AI578">
        <v>59.895578397781001</v>
      </c>
      <c r="AJ578">
        <v>1.0552349546578601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-0.21</v>
      </c>
      <c r="AM578" t="s">
        <v>2949</v>
      </c>
      <c r="AN578">
        <v>-3.33</v>
      </c>
      <c r="AO578" t="s">
        <v>2949</v>
      </c>
      <c r="AP578">
        <v>0.102995776006467</v>
      </c>
      <c r="AQ578">
        <f>(Table2[[#This Row],[Sharpe Ratio]]-AVERAGE(Table2[Sharpe Ratio]))/_xlfn.STDEV.P(Table2[Sharpe Ratio])</f>
        <v>0.52977790915791523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696</v>
      </c>
      <c r="AT578">
        <f>_xlfn.RANK.AVG(Table2[[#This Row],[6M Return vs Nifty Z-Score]],Table2[6M Return vs Nifty Z-Score])</f>
        <v>675</v>
      </c>
      <c r="AU578">
        <f>_xlfn.RANK.AVG(Table2[[#This Row],[Sharpe Ratio Z-Score]],Table2[Sharpe Ratio Z-Score])</f>
        <v>222</v>
      </c>
      <c r="AV578">
        <f>(Table2[[#This Row],[Rank 1Y]]+Table2[[#This Row],[Rank 6M]]+Table2[[#This Row],[Rank Sharpe]])/3</f>
        <v>531</v>
      </c>
    </row>
    <row r="579" spans="1:48" x14ac:dyDescent="0.3">
      <c r="A579" t="s">
        <v>212</v>
      </c>
      <c r="B579" t="s">
        <v>213</v>
      </c>
      <c r="C579" t="s">
        <v>2906</v>
      </c>
      <c r="D579" t="s">
        <v>24</v>
      </c>
      <c r="E579">
        <v>112235.29695648</v>
      </c>
      <c r="F579">
        <v>1527.15</v>
      </c>
      <c r="G579">
        <v>-5.93241639154762</v>
      </c>
      <c r="H579">
        <f>(Table2[[#This Row],[1Y Return vs Nifty]]-AVERAGE(Table2[1Y Return vs Nifty]))/_xlfn.STDEV.P(Table2[1Y Return vs Nifty])</f>
        <v>-0.61895887339109168</v>
      </c>
      <c r="I579">
        <v>3.55008072547388</v>
      </c>
      <c r="J579">
        <f>(Table2[[#This Row],[1M Return vs Nifty]]-AVERAGE(Table2[1M Return vs Nifty]))/_xlfn.STDEV.P(Table2[1M Return vs Nifty])</f>
        <v>1.2973864641809689E-2</v>
      </c>
      <c r="K579">
        <v>-13.296435173135301</v>
      </c>
      <c r="L579">
        <f>(Table2[[#This Row],[6M Return vs Nifty]]-AVERAGE(Table2[6M Return vs Nifty]))/_xlfn.STDEV.P(Table2[6M Return vs Nifty])</f>
        <v>-0.864539694819908</v>
      </c>
      <c r="M579">
        <v>1.2322581781406201</v>
      </c>
      <c r="N579">
        <f>(Table2[[#This Row],[1W Return vs Nifty]]-AVERAGE(Table2[1W Return vs Nifty]))/_xlfn.STDEV.P(Table2[1W Return vs Nifty])</f>
        <v>-5.6983591575039426E-2</v>
      </c>
      <c r="O579">
        <v>1489.74</v>
      </c>
      <c r="P579">
        <v>1481.8531465286101</v>
      </c>
      <c r="Q579">
        <v>1460.4298638242699</v>
      </c>
      <c r="R579">
        <v>56.295926507809</v>
      </c>
      <c r="S579">
        <v>2.511176446896779E-2</v>
      </c>
      <c r="T579">
        <v>3.0567707452997306E-2</v>
      </c>
      <c r="U579">
        <v>4.5685272417682166E-2</v>
      </c>
      <c r="V579">
        <v>1.04373005353751</v>
      </c>
      <c r="W579">
        <v>1511.25</v>
      </c>
      <c r="X579">
        <v>1537.8</v>
      </c>
      <c r="Y579">
        <v>1499.1</v>
      </c>
      <c r="Z579">
        <v>1550</v>
      </c>
      <c r="AA579">
        <v>1363.55</v>
      </c>
      <c r="AB579">
        <v>1550</v>
      </c>
      <c r="AC579">
        <v>1.0521091811414474E-2</v>
      </c>
      <c r="AD579">
        <v>6.9737746783222754E-3</v>
      </c>
      <c r="AE579">
        <v>1.8711226736041642E-2</v>
      </c>
      <c r="AF579">
        <v>1.4962511868513273E-2</v>
      </c>
      <c r="AG579">
        <v>0.11998093212570149</v>
      </c>
      <c r="AH579">
        <v>1.4962511868513273E-2</v>
      </c>
      <c r="AI579">
        <v>10.958321055560999</v>
      </c>
      <c r="AJ579">
        <v>21.010301109350198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-0.09</v>
      </c>
      <c r="AM579" t="s">
        <v>2949</v>
      </c>
      <c r="AN579">
        <v>9.75</v>
      </c>
      <c r="AO579" t="s">
        <v>2950</v>
      </c>
      <c r="AP579">
        <v>1.3948881339929E-2</v>
      </c>
      <c r="AQ579">
        <f>(Table2[[#This Row],[Sharpe Ratio]]-AVERAGE(Table2[Sharpe Ratio]))/_xlfn.STDEV.P(Table2[Sharpe Ratio])</f>
        <v>-0.4693216261859145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-1.9968299213301439</v>
      </c>
      <c r="AS579">
        <f>_xlfn.RANK.AVG(Table2[[#This Row],[1Y Return vs Nifty Z-Score]],Table2[1Y Return vs Nifty Z-Score])</f>
        <v>543</v>
      </c>
      <c r="AT579">
        <f>_xlfn.RANK.AVG(Table2[[#This Row],[6M Return vs Nifty Z-Score]],Table2[6M Return vs Nifty Z-Score])</f>
        <v>593</v>
      </c>
      <c r="AU579">
        <f>_xlfn.RANK.AVG(Table2[[#This Row],[Sharpe Ratio Z-Score]],Table2[Sharpe Ratio Z-Score])</f>
        <v>464</v>
      </c>
      <c r="AV579">
        <f>(Table2[[#This Row],[Rank 1Y]]+Table2[[#This Row],[Rank 6M]]+Table2[[#This Row],[Rank Sharpe]])/3</f>
        <v>533.33333333333337</v>
      </c>
    </row>
    <row r="580" spans="1:48" hidden="1" x14ac:dyDescent="0.3">
      <c r="A580" t="s">
        <v>932</v>
      </c>
      <c r="B580" t="s">
        <v>933</v>
      </c>
      <c r="C580" t="s">
        <v>2914</v>
      </c>
      <c r="D580" t="s">
        <v>101</v>
      </c>
      <c r="E580">
        <v>13933.68371935</v>
      </c>
      <c r="F580">
        <v>673.7</v>
      </c>
      <c r="G580">
        <v>-24.121745414222001</v>
      </c>
      <c r="H580">
        <f>(Table2[[#This Row],[1Y Return vs Nifty]]-AVERAGE(Table2[1Y Return vs Nifty]))/_xlfn.STDEV.P(Table2[1Y Return vs Nifty])</f>
        <v>-0.83640367427755491</v>
      </c>
      <c r="I580">
        <v>-4.3449591500612499</v>
      </c>
      <c r="J580">
        <f>(Table2[[#This Row],[1M Return vs Nifty]]-AVERAGE(Table2[1M Return vs Nifty]))/_xlfn.STDEV.P(Table2[1M Return vs Nifty])</f>
        <v>-0.67142590073388608</v>
      </c>
      <c r="K580">
        <v>-24.427255999312099</v>
      </c>
      <c r="L580">
        <f>(Table2[[#This Row],[6M Return vs Nifty]]-AVERAGE(Table2[6M Return vs Nifty]))/_xlfn.STDEV.P(Table2[6M Return vs Nifty])</f>
        <v>-1.2047362627719058</v>
      </c>
      <c r="M580">
        <v>-2.55530925196449</v>
      </c>
      <c r="N580">
        <f>(Table2[[#This Row],[1W Return vs Nifty]]-AVERAGE(Table2[1W Return vs Nifty]))/_xlfn.STDEV.P(Table2[1W Return vs Nifty])</f>
        <v>-0.77389264537958624</v>
      </c>
      <c r="O580">
        <v>672.21</v>
      </c>
      <c r="P580">
        <v>657.679250895113</v>
      </c>
      <c r="Q580">
        <v>666.098767077562</v>
      </c>
      <c r="R580">
        <v>75.0161645182162</v>
      </c>
      <c r="S580">
        <v>2.2165692268785175E-3</v>
      </c>
      <c r="T580">
        <v>2.435951732258923E-2</v>
      </c>
      <c r="U580">
        <v>1.1411570322803044E-2</v>
      </c>
      <c r="V580">
        <v>0.55470453309142798</v>
      </c>
      <c r="W580">
        <v>657.5</v>
      </c>
      <c r="X580">
        <v>676.6</v>
      </c>
      <c r="Y580">
        <v>656.1</v>
      </c>
      <c r="Z580">
        <v>702.9</v>
      </c>
      <c r="AA580">
        <v>643.1</v>
      </c>
      <c r="AB580">
        <v>730</v>
      </c>
      <c r="AC580">
        <v>2.4638783269961939E-2</v>
      </c>
      <c r="AD580">
        <v>4.3045866112512154E-3</v>
      </c>
      <c r="AE580">
        <v>2.6825179088553641E-2</v>
      </c>
      <c r="AF580">
        <v>4.3342734154668161E-2</v>
      </c>
      <c r="AG580">
        <v>4.7582024568496362E-2</v>
      </c>
      <c r="AH580">
        <v>8.3568353866706246E-2</v>
      </c>
      <c r="AI580">
        <v>22.309633367967901</v>
      </c>
      <c r="AJ580">
        <v>33.604362915220598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0.11</v>
      </c>
      <c r="AM580" t="s">
        <v>2950</v>
      </c>
      <c r="AN580">
        <v>-0.95</v>
      </c>
      <c r="AO580" t="s">
        <v>2949</v>
      </c>
      <c r="AP580">
        <v>7.3526357660347999E-2</v>
      </c>
      <c r="AQ580">
        <f>(Table2[[#This Row],[Sharpe Ratio]]-AVERAGE(Table2[Sharpe Ratio]))/_xlfn.STDEV.P(Table2[Sharpe Ratio])</f>
        <v>0.19913322708654299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632</v>
      </c>
      <c r="AT580">
        <f>_xlfn.RANK.AVG(Table2[[#This Row],[6M Return vs Nifty Z-Score]],Table2[6M Return vs Nifty Z-Score])</f>
        <v>674</v>
      </c>
      <c r="AU580">
        <f>_xlfn.RANK.AVG(Table2[[#This Row],[Sharpe Ratio Z-Score]],Table2[Sharpe Ratio Z-Score])</f>
        <v>297</v>
      </c>
      <c r="AV580">
        <f>(Table2[[#This Row],[Rank 1Y]]+Table2[[#This Row],[Rank 6M]]+Table2[[#This Row],[Rank Sharpe]])/3</f>
        <v>534.33333333333337</v>
      </c>
    </row>
    <row r="581" spans="1:48" x14ac:dyDescent="0.3">
      <c r="A581" t="s">
        <v>1061</v>
      </c>
      <c r="B581" t="s">
        <v>1062</v>
      </c>
      <c r="C581" t="s">
        <v>2906</v>
      </c>
      <c r="D581" t="s">
        <v>24</v>
      </c>
      <c r="E581">
        <v>10728.632529439999</v>
      </c>
      <c r="F581">
        <v>163.03</v>
      </c>
      <c r="G581">
        <v>5.7950190196135498</v>
      </c>
      <c r="H581">
        <f>(Table2[[#This Row],[1Y Return vs Nifty]]-AVERAGE(Table2[1Y Return vs Nifty]))/_xlfn.STDEV.P(Table2[1Y Return vs Nifty])</f>
        <v>-0.47876294561882787</v>
      </c>
      <c r="I581">
        <v>6.2305612382631903</v>
      </c>
      <c r="J581">
        <f>(Table2[[#This Row],[1M Return vs Nifty]]-AVERAGE(Table2[1M Return vs Nifty]))/_xlfn.STDEV.P(Table2[1M Return vs Nifty])</f>
        <v>0.24533750852052841</v>
      </c>
      <c r="K581">
        <v>-1.1877329251401301</v>
      </c>
      <c r="L581">
        <f>(Table2[[#This Row],[6M Return vs Nifty]]-AVERAGE(Table2[6M Return vs Nifty]))/_xlfn.STDEV.P(Table2[6M Return vs Nifty])</f>
        <v>-0.49445567213642483</v>
      </c>
      <c r="M581">
        <v>11.4475870461618</v>
      </c>
      <c r="N581">
        <f>(Table2[[#This Row],[1W Return vs Nifty]]-AVERAGE(Table2[1W Return vs Nifty]))/_xlfn.STDEV.P(Table2[1W Return vs Nifty])</f>
        <v>1.8765692462874675</v>
      </c>
      <c r="O581">
        <v>152</v>
      </c>
      <c r="P581">
        <v>149.55003017032101</v>
      </c>
      <c r="Q581">
        <v>144.772614111824</v>
      </c>
      <c r="R581">
        <v>33.443403807448703</v>
      </c>
      <c r="S581">
        <v>7.2565789473684195E-2</v>
      </c>
      <c r="T581">
        <v>9.0136857975399831E-2</v>
      </c>
      <c r="U581">
        <v>0.12611077032893658</v>
      </c>
      <c r="V581">
        <v>1.58080916095263</v>
      </c>
      <c r="W581">
        <v>162.04</v>
      </c>
      <c r="X581">
        <v>167.75</v>
      </c>
      <c r="Y581">
        <v>151.80000000000001</v>
      </c>
      <c r="Z581">
        <v>167.75</v>
      </c>
      <c r="AA581">
        <v>130.4</v>
      </c>
      <c r="AB581">
        <v>167.75</v>
      </c>
      <c r="AC581">
        <v>6.109602567267336E-3</v>
      </c>
      <c r="AD581">
        <v>2.8951726676071932E-2</v>
      </c>
      <c r="AE581">
        <v>7.3978919631093376E-2</v>
      </c>
      <c r="AF581">
        <v>2.8951726676071932E-2</v>
      </c>
      <c r="AG581">
        <v>0.25023006134969328</v>
      </c>
      <c r="AH581">
        <v>2.8951726676071932E-2</v>
      </c>
      <c r="AI581">
        <v>2.9258418695945698</v>
      </c>
      <c r="AJ581">
        <v>36.426778242677798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7.0000000000000007E-2</v>
      </c>
      <c r="AM581" t="s">
        <v>2950</v>
      </c>
      <c r="AN581">
        <v>20.27</v>
      </c>
      <c r="AO581" t="s">
        <v>2950</v>
      </c>
      <c r="AP581">
        <v>-6.9474755046704001E-2</v>
      </c>
      <c r="AQ581">
        <f>(Table2[[#This Row],[Sharpe Ratio]]-AVERAGE(Table2[Sharpe Ratio]))/_xlfn.STDEV.P(Table2[Sharpe Ratio])</f>
        <v>-1.4053286218560095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-0.25664048480326618</v>
      </c>
      <c r="AS581">
        <f>_xlfn.RANK.AVG(Table2[[#This Row],[1Y Return vs Nifty Z-Score]],Table2[1Y Return vs Nifty Z-Score])</f>
        <v>467</v>
      </c>
      <c r="AT581">
        <f>_xlfn.RANK.AVG(Table2[[#This Row],[6M Return vs Nifty Z-Score]],Table2[6M Return vs Nifty Z-Score])</f>
        <v>472</v>
      </c>
      <c r="AU581">
        <f>_xlfn.RANK.AVG(Table2[[#This Row],[Sharpe Ratio Z-Score]],Table2[Sharpe Ratio Z-Score])</f>
        <v>666</v>
      </c>
      <c r="AV581">
        <f>(Table2[[#This Row],[Rank 1Y]]+Table2[[#This Row],[Rank 6M]]+Table2[[#This Row],[Rank Sharpe]])/3</f>
        <v>535</v>
      </c>
    </row>
    <row r="582" spans="1:48" x14ac:dyDescent="0.3">
      <c r="A582" t="s">
        <v>403</v>
      </c>
      <c r="B582" t="s">
        <v>404</v>
      </c>
      <c r="C582" t="s">
        <v>2920</v>
      </c>
      <c r="D582" t="s">
        <v>165</v>
      </c>
      <c r="E582">
        <v>55078.01312286</v>
      </c>
      <c r="F582">
        <v>3753.7</v>
      </c>
      <c r="G582">
        <v>-30.135658219873399</v>
      </c>
      <c r="H582">
        <f>(Table2[[#This Row],[1Y Return vs Nifty]]-AVERAGE(Table2[1Y Return vs Nifty]))/_xlfn.STDEV.P(Table2[1Y Return vs Nifty])</f>
        <v>-0.90829714934435257</v>
      </c>
      <c r="I582">
        <v>1.5552459664512699</v>
      </c>
      <c r="J582">
        <f>(Table2[[#This Row],[1M Return vs Nifty]]-AVERAGE(Table2[1M Return vs Nifty]))/_xlfn.STDEV.P(Table2[1M Return vs Nifty])</f>
        <v>-0.15995299355798107</v>
      </c>
      <c r="K582">
        <v>-0.96845553737335999</v>
      </c>
      <c r="L582">
        <f>(Table2[[#This Row],[6M Return vs Nifty]]-AVERAGE(Table2[6M Return vs Nifty]))/_xlfn.STDEV.P(Table2[6M Return vs Nifty])</f>
        <v>-0.487753793100487</v>
      </c>
      <c r="M582">
        <v>3.3471450815581298</v>
      </c>
      <c r="N582">
        <f>(Table2[[#This Row],[1W Return vs Nifty]]-AVERAGE(Table2[1W Return vs Nifty]))/_xlfn.STDEV.P(Table2[1W Return vs Nifty])</f>
        <v>0.3433212470349491</v>
      </c>
      <c r="O582">
        <v>3657.05</v>
      </c>
      <c r="P582">
        <v>3652.5109372151101</v>
      </c>
      <c r="Q582">
        <v>3590.84074827119</v>
      </c>
      <c r="R582">
        <v>49.877837849026001</v>
      </c>
      <c r="S582">
        <v>2.6428405408730926E-2</v>
      </c>
      <c r="T582">
        <v>2.7703972561418988E-2</v>
      </c>
      <c r="U582">
        <v>4.5354072526669009E-2</v>
      </c>
      <c r="V582">
        <v>1.0447093244861401</v>
      </c>
      <c r="W582">
        <v>3725</v>
      </c>
      <c r="X582">
        <v>3805.9</v>
      </c>
      <c r="Y582">
        <v>3638.5</v>
      </c>
      <c r="Z582">
        <v>3805.9</v>
      </c>
      <c r="AA582">
        <v>3441.05</v>
      </c>
      <c r="AB582">
        <v>3805.9</v>
      </c>
      <c r="AC582">
        <v>7.7046979865771359E-3</v>
      </c>
      <c r="AD582">
        <v>1.3906279137917421E-2</v>
      </c>
      <c r="AE582">
        <v>3.166139892812958E-2</v>
      </c>
      <c r="AF582">
        <v>1.3906279137917421E-2</v>
      </c>
      <c r="AG582">
        <v>9.0858894814082714E-2</v>
      </c>
      <c r="AH582">
        <v>1.3906279137917421E-2</v>
      </c>
      <c r="AI582">
        <v>7.6271412206622804</v>
      </c>
      <c r="AJ582">
        <v>16.5745341614906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-0.1</v>
      </c>
      <c r="AM582" t="s">
        <v>2949</v>
      </c>
      <c r="AN582">
        <v>4.4400000000000004</v>
      </c>
      <c r="AO582" t="s">
        <v>2950</v>
      </c>
      <c r="AP582">
        <v>7.377752307808E-3</v>
      </c>
      <c r="AQ582">
        <f>(Table2[[#This Row],[Sharpe Ratio]]-AVERAGE(Table2[Sharpe Ratio]))/_xlfn.STDEV.P(Table2[Sharpe Ratio])</f>
        <v>-0.54304920520213718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-1.7557318941700089</v>
      </c>
      <c r="AS582">
        <f>_xlfn.RANK.AVG(Table2[[#This Row],[1Y Return vs Nifty Z-Score]],Table2[1Y Return vs Nifty Z-Score])</f>
        <v>656</v>
      </c>
      <c r="AT582">
        <f>_xlfn.RANK.AVG(Table2[[#This Row],[6M Return vs Nifty Z-Score]],Table2[6M Return vs Nifty Z-Score])</f>
        <v>468</v>
      </c>
      <c r="AU582">
        <f>_xlfn.RANK.AVG(Table2[[#This Row],[Sharpe Ratio Z-Score]],Table2[Sharpe Ratio Z-Score])</f>
        <v>484</v>
      </c>
      <c r="AV582">
        <f>(Table2[[#This Row],[Rank 1Y]]+Table2[[#This Row],[Rank 6M]]+Table2[[#This Row],[Rank Sharpe]])/3</f>
        <v>536</v>
      </c>
    </row>
    <row r="583" spans="1:48" hidden="1" x14ac:dyDescent="0.3">
      <c r="A583" t="s">
        <v>1672</v>
      </c>
      <c r="B583" t="s">
        <v>1673</v>
      </c>
      <c r="C583" t="s">
        <v>2908</v>
      </c>
      <c r="D583" t="s">
        <v>280</v>
      </c>
      <c r="E583">
        <v>4219.9814500000002</v>
      </c>
      <c r="F583">
        <v>502.45</v>
      </c>
      <c r="G583">
        <v>-17.633665818546501</v>
      </c>
      <c r="H583">
        <f>(Table2[[#This Row],[1Y Return vs Nifty]]-AVERAGE(Table2[1Y Return vs Nifty]))/_xlfn.STDEV.P(Table2[1Y Return vs Nifty])</f>
        <v>-0.75884176014325577</v>
      </c>
      <c r="I583">
        <v>-3.9592714684642201</v>
      </c>
      <c r="J583">
        <f>(Table2[[#This Row],[1M Return vs Nifty]]-AVERAGE(Table2[1M Return vs Nifty]))/_xlfn.STDEV.P(Table2[1M Return vs Nifty])</f>
        <v>-0.63799167330062556</v>
      </c>
      <c r="K583">
        <v>-3.7310737220491501</v>
      </c>
      <c r="L583">
        <f>(Table2[[#This Row],[6M Return vs Nifty]]-AVERAGE(Table2[6M Return vs Nifty]))/_xlfn.STDEV.P(Table2[6M Return vs Nifty])</f>
        <v>-0.57218900589074584</v>
      </c>
      <c r="M583">
        <v>-2.0238721582816699</v>
      </c>
      <c r="N583">
        <f>(Table2[[#This Row],[1W Return vs Nifty]]-AVERAGE(Table2[1W Return vs Nifty]))/_xlfn.STDEV.P(Table2[1W Return vs Nifty])</f>
        <v>-0.67330247212999328</v>
      </c>
      <c r="O583">
        <v>510.07</v>
      </c>
      <c r="P583">
        <v>519.61942269242195</v>
      </c>
      <c r="Q583">
        <v>513.05705603476201</v>
      </c>
      <c r="R583">
        <v>38.495382254170899</v>
      </c>
      <c r="S583">
        <v>-1.4939126002313396E-2</v>
      </c>
      <c r="T583">
        <v>-3.3042303544887019E-2</v>
      </c>
      <c r="U583">
        <v>-2.0674223090781041E-2</v>
      </c>
      <c r="V583">
        <v>0.55794849228713495</v>
      </c>
      <c r="W583">
        <v>501.05</v>
      </c>
      <c r="X583">
        <v>513.95000000000005</v>
      </c>
      <c r="Y583">
        <v>501.05</v>
      </c>
      <c r="Z583">
        <v>518.79999999999995</v>
      </c>
      <c r="AA583">
        <v>468</v>
      </c>
      <c r="AB583">
        <v>547.95000000000005</v>
      </c>
      <c r="AC583">
        <v>2.7941323221234438E-3</v>
      </c>
      <c r="AD583">
        <v>2.2887849537267524E-2</v>
      </c>
      <c r="AE583">
        <v>2.7941323221234438E-3</v>
      </c>
      <c r="AF583">
        <v>3.2540551298636533E-2</v>
      </c>
      <c r="AG583">
        <v>7.3611111111111072E-2</v>
      </c>
      <c r="AH583">
        <v>9.0556274256144986E-2</v>
      </c>
      <c r="AI583">
        <v>39.118320230868697</v>
      </c>
      <c r="AJ583">
        <v>15.359889794512601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-0.17</v>
      </c>
      <c r="AM583" t="s">
        <v>2949</v>
      </c>
      <c r="AN583">
        <v>3.96</v>
      </c>
      <c r="AO583" t="s">
        <v>2950</v>
      </c>
      <c r="AP583">
        <v>0</v>
      </c>
      <c r="AQ583">
        <f>(Table2[[#This Row],[Sharpe Ratio]]-AVERAGE(Table2[Sharpe Ratio]))/_xlfn.STDEV.P(Table2[Sharpe Ratio])</f>
        <v>-0.62582703737939727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604</v>
      </c>
      <c r="AT583">
        <f>_xlfn.RANK.AVG(Table2[[#This Row],[6M Return vs Nifty Z-Score]],Table2[6M Return vs Nifty Z-Score])</f>
        <v>487</v>
      </c>
      <c r="AU583">
        <f>_xlfn.RANK.AVG(Table2[[#This Row],[Sharpe Ratio Z-Score]],Table2[Sharpe Ratio Z-Score])</f>
        <v>520</v>
      </c>
      <c r="AV583">
        <f>(Table2[[#This Row],[Rank 1Y]]+Table2[[#This Row],[Rank 6M]]+Table2[[#This Row],[Rank Sharpe]])/3</f>
        <v>537</v>
      </c>
    </row>
    <row r="584" spans="1:48" hidden="1" x14ac:dyDescent="0.3">
      <c r="A584" t="s">
        <v>1976</v>
      </c>
      <c r="B584" t="s">
        <v>1977</v>
      </c>
      <c r="C584" t="s">
        <v>2904</v>
      </c>
      <c r="D584" t="s">
        <v>454</v>
      </c>
      <c r="E584">
        <v>2798.637576735</v>
      </c>
      <c r="F584">
        <v>84.3</v>
      </c>
      <c r="G584">
        <v>-1.92155739960042</v>
      </c>
      <c r="H584">
        <f>(Table2[[#This Row],[1Y Return vs Nifty]]-AVERAGE(Table2[1Y Return vs Nifty]))/_xlfn.STDEV.P(Table2[1Y Return vs Nifty])</f>
        <v>-0.57101095657676326</v>
      </c>
      <c r="I584">
        <v>-9.1578571026071103</v>
      </c>
      <c r="J584">
        <f>(Table2[[#This Row],[1M Return vs Nifty]]-AVERAGE(Table2[1M Return vs Nifty]))/_xlfn.STDEV.P(Table2[1M Return vs Nifty])</f>
        <v>-1.0886430752419869</v>
      </c>
      <c r="K584">
        <v>-18.132925283762201</v>
      </c>
      <c r="L584">
        <f>(Table2[[#This Row],[6M Return vs Nifty]]-AVERAGE(Table2[6M Return vs Nifty]))/_xlfn.STDEV.P(Table2[6M Return vs Nifty])</f>
        <v>-1.0123596410991256</v>
      </c>
      <c r="M584">
        <v>-1.49987047533958</v>
      </c>
      <c r="N584">
        <f>(Table2[[#This Row],[1W Return vs Nifty]]-AVERAGE(Table2[1W Return vs Nifty]))/_xlfn.STDEV.P(Table2[1W Return vs Nifty])</f>
        <v>-0.57411967006973297</v>
      </c>
      <c r="O584">
        <v>82.24</v>
      </c>
      <c r="P584">
        <v>85.120893316192394</v>
      </c>
      <c r="Q584">
        <v>86.709966252940802</v>
      </c>
      <c r="R584">
        <v>46.560201010490601</v>
      </c>
      <c r="S584">
        <v>2.5048638132295853E-2</v>
      </c>
      <c r="T584">
        <v>-9.6438522225452683E-3</v>
      </c>
      <c r="U584">
        <v>-2.7793417032486389E-2</v>
      </c>
      <c r="V584">
        <v>0.96032774492125095</v>
      </c>
      <c r="W584">
        <v>81.66</v>
      </c>
      <c r="X584">
        <v>86.5</v>
      </c>
      <c r="Y584">
        <v>81</v>
      </c>
      <c r="Z584">
        <v>86.5</v>
      </c>
      <c r="AA584">
        <v>62.55</v>
      </c>
      <c r="AB584">
        <v>86.5</v>
      </c>
      <c r="AC584">
        <v>3.2329169728141149E-2</v>
      </c>
      <c r="AD584">
        <v>2.609727164887321E-2</v>
      </c>
      <c r="AE584">
        <v>4.0740740740740744E-2</v>
      </c>
      <c r="AF584">
        <v>2.609727164887321E-2</v>
      </c>
      <c r="AG584">
        <v>0.34772182254196649</v>
      </c>
      <c r="AH584">
        <v>2.609727164887321E-2</v>
      </c>
      <c r="AI584">
        <v>42.348754448398502</v>
      </c>
      <c r="AJ584">
        <v>34.772182254196601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-0.09</v>
      </c>
      <c r="AM584" t="s">
        <v>2949</v>
      </c>
      <c r="AN584">
        <v>20</v>
      </c>
      <c r="AO584" t="s">
        <v>2950</v>
      </c>
      <c r="AP584">
        <v>1.7070869451151001E-2</v>
      </c>
      <c r="AQ584">
        <f>(Table2[[#This Row],[Sharpe Ratio]]-AVERAGE(Table2[Sharpe Ratio]))/_xlfn.STDEV.P(Table2[Sharpe Ratio])</f>
        <v>-0.43429315177418426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522</v>
      </c>
      <c r="AT584">
        <f>_xlfn.RANK.AVG(Table2[[#This Row],[6M Return vs Nifty Z-Score]],Table2[6M Return vs Nifty Z-Score])</f>
        <v>643</v>
      </c>
      <c r="AU584">
        <f>_xlfn.RANK.AVG(Table2[[#This Row],[Sharpe Ratio Z-Score]],Table2[Sharpe Ratio Z-Score])</f>
        <v>453</v>
      </c>
      <c r="AV584">
        <f>(Table2[[#This Row],[Rank 1Y]]+Table2[[#This Row],[Rank 6M]]+Table2[[#This Row],[Rank Sharpe]])/3</f>
        <v>539.33333333333337</v>
      </c>
    </row>
    <row r="585" spans="1:48" hidden="1" x14ac:dyDescent="0.3">
      <c r="A585" t="s">
        <v>1498</v>
      </c>
      <c r="B585" t="s">
        <v>1499</v>
      </c>
      <c r="C585" t="s">
        <v>2920</v>
      </c>
      <c r="D585" t="s">
        <v>268</v>
      </c>
      <c r="E585">
        <v>5712.831357815</v>
      </c>
      <c r="F585">
        <v>169.21</v>
      </c>
      <c r="G585">
        <v>-25.588887330986299</v>
      </c>
      <c r="H585">
        <f>(Table2[[#This Row],[1Y Return vs Nifty]]-AVERAGE(Table2[1Y Return vs Nifty]))/_xlfn.STDEV.P(Table2[1Y Return vs Nifty])</f>
        <v>-0.85394265999634156</v>
      </c>
      <c r="I585">
        <v>-0.50769709124340501</v>
      </c>
      <c r="J585">
        <f>(Table2[[#This Row],[1M Return vs Nifty]]-AVERAGE(Table2[1M Return vs Nifty]))/_xlfn.STDEV.P(Table2[1M Return vs Nifty])</f>
        <v>-0.33878397692574502</v>
      </c>
      <c r="K585">
        <v>6.8175329377540397</v>
      </c>
      <c r="L585">
        <f>(Table2[[#This Row],[6M Return vs Nifty]]-AVERAGE(Table2[6M Return vs Nifty]))/_xlfn.STDEV.P(Table2[6M Return vs Nifty])</f>
        <v>-0.24978692626143578</v>
      </c>
      <c r="M585">
        <v>3.25889149404719</v>
      </c>
      <c r="N585">
        <f>(Table2[[#This Row],[1W Return vs Nifty]]-AVERAGE(Table2[1W Return vs Nifty]))/_xlfn.STDEV.P(Table2[1W Return vs Nifty])</f>
        <v>0.32661664782057448</v>
      </c>
      <c r="O585">
        <v>166.33</v>
      </c>
      <c r="P585">
        <v>167.29377776483801</v>
      </c>
      <c r="Q585">
        <v>166.160090491011</v>
      </c>
      <c r="R585">
        <v>55.418094469736602</v>
      </c>
      <c r="S585">
        <v>1.7314976252029046E-2</v>
      </c>
      <c r="T585">
        <v>1.1454234943845787E-2</v>
      </c>
      <c r="U585">
        <v>1.8355247039023581E-2</v>
      </c>
      <c r="V585">
        <v>0.89365543809601899</v>
      </c>
      <c r="W585">
        <v>168.3</v>
      </c>
      <c r="X585">
        <v>175.15</v>
      </c>
      <c r="Y585">
        <v>163.19</v>
      </c>
      <c r="Z585">
        <v>176.2</v>
      </c>
      <c r="AA585">
        <v>130.05000000000001</v>
      </c>
      <c r="AB585">
        <v>176.2</v>
      </c>
      <c r="AC585">
        <v>5.4070112893642719E-3</v>
      </c>
      <c r="AD585">
        <v>3.5104308256013184E-2</v>
      </c>
      <c r="AE585">
        <v>3.6889515288927033E-2</v>
      </c>
      <c r="AF585">
        <v>4.1309615270964883E-2</v>
      </c>
      <c r="AG585">
        <v>0.30111495578623604</v>
      </c>
      <c r="AH585">
        <v>4.1309615270964883E-2</v>
      </c>
      <c r="AI585">
        <v>29.779563855564</v>
      </c>
      <c r="AJ585">
        <v>30.1114955786236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0.01</v>
      </c>
      <c r="AM585" t="s">
        <v>2950</v>
      </c>
      <c r="AN585">
        <v>10.52</v>
      </c>
      <c r="AO585" t="s">
        <v>2950</v>
      </c>
      <c r="AP585">
        <v>-2.3714323248042998E-2</v>
      </c>
      <c r="AQ585">
        <f>(Table2[[#This Row],[Sharpe Ratio]]-AVERAGE(Table2[Sharpe Ratio]))/_xlfn.STDEV.P(Table2[Sharpe Ratio])</f>
        <v>-0.89189998048244812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639</v>
      </c>
      <c r="AT585">
        <f>_xlfn.RANK.AVG(Table2[[#This Row],[6M Return vs Nifty Z-Score]],Table2[6M Return vs Nifty Z-Score])</f>
        <v>385</v>
      </c>
      <c r="AU585">
        <f>_xlfn.RANK.AVG(Table2[[#This Row],[Sharpe Ratio Z-Score]],Table2[Sharpe Ratio Z-Score])</f>
        <v>595</v>
      </c>
      <c r="AV585">
        <f>(Table2[[#This Row],[Rank 1Y]]+Table2[[#This Row],[Rank 6M]]+Table2[[#This Row],[Rank Sharpe]])/3</f>
        <v>539.66666666666663</v>
      </c>
    </row>
    <row r="586" spans="1:48" x14ac:dyDescent="0.3">
      <c r="A586" t="s">
        <v>1253</v>
      </c>
      <c r="B586" t="s">
        <v>1254</v>
      </c>
      <c r="C586" t="s">
        <v>2920</v>
      </c>
      <c r="D586" t="s">
        <v>523</v>
      </c>
      <c r="E586">
        <v>8034.7318790899899</v>
      </c>
      <c r="F586">
        <v>535.79999999999995</v>
      </c>
      <c r="G586">
        <v>-8.4915581994175593</v>
      </c>
      <c r="H586">
        <f>(Table2[[#This Row],[1Y Return vs Nifty]]-AVERAGE(Table2[1Y Return vs Nifty]))/_xlfn.STDEV.P(Table2[1Y Return vs Nifty])</f>
        <v>-0.64955219984963319</v>
      </c>
      <c r="I586">
        <v>-1.2468773158762301</v>
      </c>
      <c r="J586">
        <f>(Table2[[#This Row],[1M Return vs Nifty]]-AVERAGE(Table2[1M Return vs Nifty]))/_xlfn.STDEV.P(Table2[1M Return vs Nifty])</f>
        <v>-0.40286152185071855</v>
      </c>
      <c r="K586">
        <v>-1.8194191467941301</v>
      </c>
      <c r="L586">
        <f>(Table2[[#This Row],[6M Return vs Nifty]]-AVERAGE(Table2[6M Return vs Nifty]))/_xlfn.STDEV.P(Table2[6M Return vs Nifty])</f>
        <v>-0.51376219840121506</v>
      </c>
      <c r="M586">
        <v>4.6979561201050801</v>
      </c>
      <c r="N586">
        <f>(Table2[[#This Row],[1W Return vs Nifty]]-AVERAGE(Table2[1W Return vs Nifty]))/_xlfn.STDEV.P(Table2[1W Return vs Nifty])</f>
        <v>0.59900215077705277</v>
      </c>
      <c r="O586">
        <v>519.71</v>
      </c>
      <c r="P586">
        <v>512.656653853438</v>
      </c>
      <c r="Q586">
        <v>485.11942664278098</v>
      </c>
      <c r="R586">
        <v>37.9188167881711</v>
      </c>
      <c r="S586">
        <v>3.0959573608358326E-2</v>
      </c>
      <c r="T586">
        <v>4.5143949605652267E-2</v>
      </c>
      <c r="U586">
        <v>0.10447030272102009</v>
      </c>
      <c r="V586">
        <v>0.55772454346521005</v>
      </c>
      <c r="W586">
        <v>532.29999999999995</v>
      </c>
      <c r="X586">
        <v>548.20000000000005</v>
      </c>
      <c r="Y586">
        <v>502.8</v>
      </c>
      <c r="Z586">
        <v>564.9</v>
      </c>
      <c r="AA586">
        <v>462.3</v>
      </c>
      <c r="AB586">
        <v>564.9</v>
      </c>
      <c r="AC586">
        <v>6.5752395265827879E-3</v>
      </c>
      <c r="AD586">
        <v>2.3142963792460058E-2</v>
      </c>
      <c r="AE586">
        <v>6.5632458233890079E-2</v>
      </c>
      <c r="AF586">
        <v>5.431131019036961E-2</v>
      </c>
      <c r="AG586">
        <v>0.15898767034393235</v>
      </c>
      <c r="AH586">
        <v>5.431131019036961E-2</v>
      </c>
      <c r="AI586">
        <v>8.5666293393057202</v>
      </c>
      <c r="AJ586">
        <v>34.285714285714199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7.0000000000000007E-2</v>
      </c>
      <c r="AM586" t="s">
        <v>2950</v>
      </c>
      <c r="AN586">
        <v>12.19</v>
      </c>
      <c r="AO586" t="s">
        <v>2950</v>
      </c>
      <c r="AP586">
        <v>-1.8320154946088001E-2</v>
      </c>
      <c r="AQ586">
        <f>(Table2[[#This Row],[Sharpe Ratio]]-AVERAGE(Table2[Sharpe Ratio]))/_xlfn.STDEV.P(Table2[Sharpe Ratio])</f>
        <v>-0.83137781332286897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-1.798551582647383</v>
      </c>
      <c r="AS586">
        <f>_xlfn.RANK.AVG(Table2[[#This Row],[1Y Return vs Nifty Z-Score]],Table2[1Y Return vs Nifty Z-Score])</f>
        <v>563</v>
      </c>
      <c r="AT586">
        <f>_xlfn.RANK.AVG(Table2[[#This Row],[6M Return vs Nifty Z-Score]],Table2[6M Return vs Nifty Z-Score])</f>
        <v>476</v>
      </c>
      <c r="AU586">
        <f>_xlfn.RANK.AVG(Table2[[#This Row],[Sharpe Ratio Z-Score]],Table2[Sharpe Ratio Z-Score])</f>
        <v>583</v>
      </c>
      <c r="AV586">
        <f>(Table2[[#This Row],[Rank 1Y]]+Table2[[#This Row],[Rank 6M]]+Table2[[#This Row],[Rank Sharpe]])/3</f>
        <v>540.66666666666663</v>
      </c>
    </row>
    <row r="587" spans="1:48" x14ac:dyDescent="0.3">
      <c r="A587" t="s">
        <v>1680</v>
      </c>
      <c r="B587" t="s">
        <v>1681</v>
      </c>
      <c r="C587" t="s">
        <v>2913</v>
      </c>
      <c r="D587" t="s">
        <v>523</v>
      </c>
      <c r="E587">
        <v>4178.8656827499999</v>
      </c>
      <c r="F587">
        <v>386.5</v>
      </c>
      <c r="G587">
        <v>17.5973299671756</v>
      </c>
      <c r="H587">
        <f>(Table2[[#This Row],[1Y Return vs Nifty]]-AVERAGE(Table2[1Y Return vs Nifty]))/_xlfn.STDEV.P(Table2[1Y Return vs Nifty])</f>
        <v>-0.33767191632392624</v>
      </c>
      <c r="I587">
        <v>0.98960264570372503</v>
      </c>
      <c r="J587">
        <f>(Table2[[#This Row],[1M Return vs Nifty]]-AVERAGE(Table2[1M Return vs Nifty]))/_xlfn.STDEV.P(Table2[1M Return vs Nifty])</f>
        <v>-0.20898709118243539</v>
      </c>
      <c r="K587">
        <v>-7.6102897791776902</v>
      </c>
      <c r="L587">
        <f>(Table2[[#This Row],[6M Return vs Nifty]]-AVERAGE(Table2[6M Return vs Nifty]))/_xlfn.STDEV.P(Table2[6M Return vs Nifty])</f>
        <v>-0.69075133023216628</v>
      </c>
      <c r="M587">
        <v>2.7697673458841399</v>
      </c>
      <c r="N587">
        <f>(Table2[[#This Row],[1W Return vs Nifty]]-AVERAGE(Table2[1W Return vs Nifty]))/_xlfn.STDEV.P(Table2[1W Return vs Nifty])</f>
        <v>0.2340354498027227</v>
      </c>
      <c r="O587">
        <v>374.82</v>
      </c>
      <c r="P587">
        <v>373.74987756891301</v>
      </c>
      <c r="Q587">
        <v>356.81860927827302</v>
      </c>
      <c r="R587">
        <v>39.483321248162099</v>
      </c>
      <c r="S587">
        <v>3.1161624246304864E-2</v>
      </c>
      <c r="T587">
        <v>3.4114051124300548E-2</v>
      </c>
      <c r="U587">
        <v>8.3183415746624689E-2</v>
      </c>
      <c r="V587">
        <v>2.1646504858748599</v>
      </c>
      <c r="W587">
        <v>385.1</v>
      </c>
      <c r="X587">
        <v>400.5</v>
      </c>
      <c r="Y587">
        <v>375.95</v>
      </c>
      <c r="Z587">
        <v>409.8</v>
      </c>
      <c r="AA587">
        <v>334.05</v>
      </c>
      <c r="AB587">
        <v>409.8</v>
      </c>
      <c r="AC587">
        <v>3.6354193715917305E-3</v>
      </c>
      <c r="AD587">
        <v>3.6222509702457995E-2</v>
      </c>
      <c r="AE587">
        <v>2.806224231945742E-2</v>
      </c>
      <c r="AF587">
        <v>6.0284605433376548E-2</v>
      </c>
      <c r="AG587">
        <v>0.15701242328992659</v>
      </c>
      <c r="AH587">
        <v>6.0284605433376548E-2</v>
      </c>
      <c r="AI587">
        <v>9.9999999999999805</v>
      </c>
      <c r="AJ587">
        <v>45.5195783132529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0.06</v>
      </c>
      <c r="AM587" t="s">
        <v>2950</v>
      </c>
      <c r="AN587">
        <v>11.38</v>
      </c>
      <c r="AO587" t="s">
        <v>2950</v>
      </c>
      <c r="AP587">
        <v>-8.1452231829388003E-2</v>
      </c>
      <c r="AQ587">
        <f>(Table2[[#This Row],[Sharpe Ratio]]-AVERAGE(Table2[Sharpe Ratio]))/_xlfn.STDEV.P(Table2[Sharpe Ratio])</f>
        <v>-1.5397150205393531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-2.5430899084751584</v>
      </c>
      <c r="AS587">
        <f>_xlfn.RANK.AVG(Table2[[#This Row],[1Y Return vs Nifty Z-Score]],Table2[1Y Return vs Nifty Z-Score])</f>
        <v>405</v>
      </c>
      <c r="AT587">
        <f>_xlfn.RANK.AVG(Table2[[#This Row],[6M Return vs Nifty Z-Score]],Table2[6M Return vs Nifty Z-Score])</f>
        <v>535</v>
      </c>
      <c r="AU587">
        <f>_xlfn.RANK.AVG(Table2[[#This Row],[Sharpe Ratio Z-Score]],Table2[Sharpe Ratio Z-Score])</f>
        <v>684</v>
      </c>
      <c r="AV587">
        <f>(Table2[[#This Row],[Rank 1Y]]+Table2[[#This Row],[Rank 6M]]+Table2[[#This Row],[Rank Sharpe]])/3</f>
        <v>541.33333333333337</v>
      </c>
    </row>
    <row r="588" spans="1:48" x14ac:dyDescent="0.3">
      <c r="A588" t="s">
        <v>115</v>
      </c>
      <c r="B588" t="s">
        <v>116</v>
      </c>
      <c r="C588" t="s">
        <v>2905</v>
      </c>
      <c r="D588" t="s">
        <v>21</v>
      </c>
      <c r="E588">
        <v>242123.46189157499</v>
      </c>
      <c r="F588">
        <v>490.4</v>
      </c>
      <c r="G588">
        <v>2.5824327679922798</v>
      </c>
      <c r="H588">
        <f>(Table2[[#This Row],[1Y Return vs Nifty]]-AVERAGE(Table2[1Y Return vs Nifty]))/_xlfn.STDEV.P(Table2[1Y Return vs Nifty])</f>
        <v>-0.51716789046003486</v>
      </c>
      <c r="I588">
        <v>1.51184825650947</v>
      </c>
      <c r="J588">
        <f>(Table2[[#This Row],[1M Return vs Nifty]]-AVERAGE(Table2[1M Return vs Nifty]))/_xlfn.STDEV.P(Table2[1M Return vs Nifty])</f>
        <v>-0.16371502427223344</v>
      </c>
      <c r="K588">
        <v>2.42825589499104</v>
      </c>
      <c r="L588">
        <f>(Table2[[#This Row],[6M Return vs Nifty]]-AVERAGE(Table2[6M Return vs Nifty]))/_xlfn.STDEV.P(Table2[6M Return vs Nifty])</f>
        <v>-0.38393848696456107</v>
      </c>
      <c r="M588">
        <v>0.962116776160861</v>
      </c>
      <c r="N588">
        <f>(Table2[[#This Row],[1W Return vs Nifty]]-AVERAGE(Table2[1W Return vs Nifty]))/_xlfn.STDEV.P(Table2[1W Return vs Nifty])</f>
        <v>-0.10811583422434544</v>
      </c>
      <c r="O588">
        <v>473.92</v>
      </c>
      <c r="P588">
        <v>468.99511263273899</v>
      </c>
      <c r="Q588">
        <v>455.94498594945998</v>
      </c>
      <c r="R588">
        <v>55.943759132191303</v>
      </c>
      <c r="S588">
        <v>3.4773801485482592E-2</v>
      </c>
      <c r="T588">
        <v>4.5639894298904471E-2</v>
      </c>
      <c r="U588">
        <v>7.5568358271976388E-2</v>
      </c>
      <c r="V588">
        <v>1.64759120044135</v>
      </c>
      <c r="W588">
        <v>489.1</v>
      </c>
      <c r="X588">
        <v>500.95</v>
      </c>
      <c r="Y588">
        <v>480.05</v>
      </c>
      <c r="Z588">
        <v>500.95</v>
      </c>
      <c r="AA588">
        <v>417</v>
      </c>
      <c r="AB588">
        <v>500.95</v>
      </c>
      <c r="AC588">
        <v>2.6579431609077275E-3</v>
      </c>
      <c r="AD588">
        <v>2.1513050570962422E-2</v>
      </c>
      <c r="AE588">
        <v>2.156025414019358E-2</v>
      </c>
      <c r="AF588">
        <v>2.1513050570962422E-2</v>
      </c>
      <c r="AG588">
        <v>0.17601918465227806</v>
      </c>
      <c r="AH588">
        <v>2.1513050570962422E-2</v>
      </c>
      <c r="AI588">
        <v>11.3172920065252</v>
      </c>
      <c r="AJ588">
        <v>30.755899213438099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0.01</v>
      </c>
      <c r="AM588" t="s">
        <v>2950</v>
      </c>
      <c r="AN588">
        <v>11.96</v>
      </c>
      <c r="AO588" t="s">
        <v>2950</v>
      </c>
      <c r="AP588">
        <v>-0.111019794431964</v>
      </c>
      <c r="AQ588">
        <f>(Table2[[#This Row],[Sharpe Ratio]]-AVERAGE(Table2[Sharpe Ratio]))/_xlfn.STDEV.P(Table2[Sharpe Ratio])</f>
        <v>-1.8714608738687468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-3.0443981097899218</v>
      </c>
      <c r="AS588">
        <f>_xlfn.RANK.AVG(Table2[[#This Row],[1Y Return vs Nifty Z-Score]],Table2[1Y Return vs Nifty Z-Score])</f>
        <v>489</v>
      </c>
      <c r="AT588">
        <f>_xlfn.RANK.AVG(Table2[[#This Row],[6M Return vs Nifty Z-Score]],Table2[6M Return vs Nifty Z-Score])</f>
        <v>428</v>
      </c>
      <c r="AU588">
        <f>_xlfn.RANK.AVG(Table2[[#This Row],[Sharpe Ratio Z-Score]],Table2[Sharpe Ratio Z-Score])</f>
        <v>709</v>
      </c>
      <c r="AV588">
        <f>(Table2[[#This Row],[Rank 1Y]]+Table2[[#This Row],[Rank 6M]]+Table2[[#This Row],[Rank Sharpe]])/3</f>
        <v>542</v>
      </c>
    </row>
    <row r="589" spans="1:48" hidden="1" x14ac:dyDescent="0.3">
      <c r="A589" t="s">
        <v>941</v>
      </c>
      <c r="B589" t="s">
        <v>942</v>
      </c>
      <c r="C589" t="s">
        <v>2920</v>
      </c>
      <c r="D589" t="s">
        <v>523</v>
      </c>
      <c r="E589">
        <v>13494.988436400001</v>
      </c>
      <c r="F589">
        <v>4742.45</v>
      </c>
      <c r="G589">
        <v>-25.767180498840499</v>
      </c>
      <c r="H589">
        <f>(Table2[[#This Row],[1Y Return vs Nifty]]-AVERAGE(Table2[1Y Return vs Nifty]))/_xlfn.STDEV.P(Table2[1Y Return vs Nifty])</f>
        <v>-0.85607407024985571</v>
      </c>
      <c r="I589">
        <v>5.8926795146883499</v>
      </c>
      <c r="J589">
        <f>(Table2[[#This Row],[1M Return vs Nifty]]-AVERAGE(Table2[1M Return vs Nifty]))/_xlfn.STDEV.P(Table2[1M Return vs Nifty])</f>
        <v>0.21604745096731276</v>
      </c>
      <c r="K589">
        <v>-7.1331118188021696</v>
      </c>
      <c r="L589">
        <f>(Table2[[#This Row],[6M Return vs Nifty]]-AVERAGE(Table2[6M Return vs Nifty]))/_xlfn.STDEV.P(Table2[6M Return vs Nifty])</f>
        <v>-0.67616711340241387</v>
      </c>
      <c r="M589">
        <v>2.85614496205149</v>
      </c>
      <c r="N589">
        <f>(Table2[[#This Row],[1W Return vs Nifty]]-AVERAGE(Table2[1W Return vs Nifty]))/_xlfn.STDEV.P(Table2[1W Return vs Nifty])</f>
        <v>0.25038496600782661</v>
      </c>
      <c r="O589">
        <v>4590.3900000000003</v>
      </c>
      <c r="P589">
        <v>4474.8175139299101</v>
      </c>
      <c r="Q589">
        <v>4501.6346139944699</v>
      </c>
      <c r="R589">
        <v>54.198054111199902</v>
      </c>
      <c r="S589">
        <v>3.312572570086636E-2</v>
      </c>
      <c r="T589">
        <v>5.9808581073297784E-2</v>
      </c>
      <c r="U589">
        <v>5.3495098259839668E-2</v>
      </c>
      <c r="V589">
        <v>1.3711480873246999</v>
      </c>
      <c r="W589">
        <v>4720</v>
      </c>
      <c r="X589">
        <v>4859.3999999999996</v>
      </c>
      <c r="Y589">
        <v>4630.05</v>
      </c>
      <c r="Z589">
        <v>4873.8999999999996</v>
      </c>
      <c r="AA589">
        <v>4230</v>
      </c>
      <c r="AB589">
        <v>4873.8999999999996</v>
      </c>
      <c r="AC589">
        <v>4.7563559322032489E-3</v>
      </c>
      <c r="AD589">
        <v>2.4660249449124372E-2</v>
      </c>
      <c r="AE589">
        <v>2.4276195721428362E-2</v>
      </c>
      <c r="AF589">
        <v>2.7717740830161652E-2</v>
      </c>
      <c r="AG589">
        <v>0.1211465721040188</v>
      </c>
      <c r="AH589">
        <v>2.7717740830161652E-2</v>
      </c>
      <c r="AI589">
        <v>8.9078429925460298</v>
      </c>
      <c r="AJ589">
        <v>17.9420542153692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0.05</v>
      </c>
      <c r="AM589" t="s">
        <v>2950</v>
      </c>
      <c r="AN589">
        <v>8.51</v>
      </c>
      <c r="AO589" t="s">
        <v>2950</v>
      </c>
      <c r="AP589">
        <v>1.5671303156516998E-2</v>
      </c>
      <c r="AQ589">
        <f>(Table2[[#This Row],[Sharpe Ratio]]-AVERAGE(Table2[Sharpe Ratio]))/_xlfn.STDEV.P(Table2[Sharpe Ratio])</f>
        <v>-0.44999618150799003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641</v>
      </c>
      <c r="AT589">
        <f>_xlfn.RANK.AVG(Table2[[#This Row],[6M Return vs Nifty Z-Score]],Table2[6M Return vs Nifty Z-Score])</f>
        <v>526</v>
      </c>
      <c r="AU589">
        <f>_xlfn.RANK.AVG(Table2[[#This Row],[Sharpe Ratio Z-Score]],Table2[Sharpe Ratio Z-Score])</f>
        <v>459</v>
      </c>
      <c r="AV589">
        <f>(Table2[[#This Row],[Rank 1Y]]+Table2[[#This Row],[Rank 6M]]+Table2[[#This Row],[Rank Sharpe]])/3</f>
        <v>542</v>
      </c>
    </row>
    <row r="590" spans="1:48" hidden="1" x14ac:dyDescent="0.3">
      <c r="A590" t="s">
        <v>251</v>
      </c>
      <c r="B590" t="s">
        <v>252</v>
      </c>
      <c r="C590" t="s">
        <v>2913</v>
      </c>
      <c r="D590" t="s">
        <v>65</v>
      </c>
      <c r="E590">
        <v>97681.440223124999</v>
      </c>
      <c r="F590">
        <v>6011.45</v>
      </c>
      <c r="G590">
        <v>-2.2061641019243901</v>
      </c>
      <c r="H590">
        <f>(Table2[[#This Row],[1Y Return vs Nifty]]-AVERAGE(Table2[1Y Return vs Nifty]))/_xlfn.STDEV.P(Table2[1Y Return vs Nifty])</f>
        <v>-0.5744132947081283</v>
      </c>
      <c r="I590">
        <v>-1.3023331121806201</v>
      </c>
      <c r="J590">
        <f>(Table2[[#This Row],[1M Return vs Nifty]]-AVERAGE(Table2[1M Return vs Nifty]))/_xlfn.STDEV.P(Table2[1M Return vs Nifty])</f>
        <v>-0.40766883562972267</v>
      </c>
      <c r="K590">
        <v>-2.3404727440955302</v>
      </c>
      <c r="L590">
        <f>(Table2[[#This Row],[6M Return vs Nifty]]-AVERAGE(Table2[6M Return vs Nifty]))/_xlfn.STDEV.P(Table2[6M Return vs Nifty])</f>
        <v>-0.52968740717864027</v>
      </c>
      <c r="M590">
        <v>-1.9562206944982801</v>
      </c>
      <c r="N590">
        <f>(Table2[[#This Row],[1W Return vs Nifty]]-AVERAGE(Table2[1W Return vs Nifty]))/_xlfn.STDEV.P(Table2[1W Return vs Nifty])</f>
        <v>-0.66049743359683211</v>
      </c>
      <c r="O590">
        <v>5977.42</v>
      </c>
      <c r="P590">
        <v>6000.1165697025999</v>
      </c>
      <c r="Q590">
        <v>5816.3387742762898</v>
      </c>
      <c r="R590">
        <v>42.233028661303898</v>
      </c>
      <c r="S590">
        <v>5.6930916683117783E-3</v>
      </c>
      <c r="T590">
        <v>1.8888683520963401E-3</v>
      </c>
      <c r="U590">
        <v>3.3545368193926617E-2</v>
      </c>
      <c r="V590">
        <v>1.15431387585832</v>
      </c>
      <c r="W590">
        <v>5955.15</v>
      </c>
      <c r="X590">
        <v>6055</v>
      </c>
      <c r="Y590">
        <v>5888</v>
      </c>
      <c r="Z590">
        <v>6062</v>
      </c>
      <c r="AA590">
        <v>5600</v>
      </c>
      <c r="AB590">
        <v>6157.65</v>
      </c>
      <c r="AC590">
        <v>9.4540019982705115E-3</v>
      </c>
      <c r="AD590">
        <v>7.2445083964767232E-3</v>
      </c>
      <c r="AE590">
        <v>2.0966372282608559E-2</v>
      </c>
      <c r="AF590">
        <v>8.4089529148541065E-3</v>
      </c>
      <c r="AG590">
        <v>7.3473214285714183E-2</v>
      </c>
      <c r="AH590">
        <v>2.4320255512397138E-2</v>
      </c>
      <c r="AI590">
        <v>8.2251370301674207</v>
      </c>
      <c r="AJ590">
        <v>22.933537832310801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-0.05</v>
      </c>
      <c r="AM590" t="s">
        <v>2949</v>
      </c>
      <c r="AN590">
        <v>4.9000000000000004</v>
      </c>
      <c r="AO590" t="s">
        <v>2950</v>
      </c>
      <c r="AP590">
        <v>-4.2409779950485997E-2</v>
      </c>
      <c r="AQ590">
        <f>(Table2[[#This Row],[Sharpe Ratio]]-AVERAGE(Table2[Sharpe Ratio]))/_xlfn.STDEV.P(Table2[Sharpe Ratio])</f>
        <v>-1.1016616142193576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525</v>
      </c>
      <c r="AT590">
        <f>_xlfn.RANK.AVG(Table2[[#This Row],[6M Return vs Nifty Z-Score]],Table2[6M Return vs Nifty Z-Score])</f>
        <v>479</v>
      </c>
      <c r="AU590">
        <f>_xlfn.RANK.AVG(Table2[[#This Row],[Sharpe Ratio Z-Score]],Table2[Sharpe Ratio Z-Score])</f>
        <v>623</v>
      </c>
      <c r="AV590">
        <f>(Table2[[#This Row],[Rank 1Y]]+Table2[[#This Row],[Rank 6M]]+Table2[[#This Row],[Rank Sharpe]])/3</f>
        <v>542.33333333333337</v>
      </c>
    </row>
    <row r="591" spans="1:48" x14ac:dyDescent="0.3">
      <c r="A591" t="s">
        <v>875</v>
      </c>
      <c r="B591" t="s">
        <v>876</v>
      </c>
      <c r="C591" t="s">
        <v>2921</v>
      </c>
      <c r="D591" t="s">
        <v>165</v>
      </c>
      <c r="E591">
        <v>15224.09662341</v>
      </c>
      <c r="F591">
        <v>1017.85</v>
      </c>
      <c r="G591">
        <v>-8.4890905194097108</v>
      </c>
      <c r="H591">
        <f>(Table2[[#This Row],[1Y Return vs Nifty]]-AVERAGE(Table2[1Y Return vs Nifty]))/_xlfn.STDEV.P(Table2[1Y Return vs Nifty])</f>
        <v>-0.64952269990561162</v>
      </c>
      <c r="I591">
        <v>-0.34041417186020401</v>
      </c>
      <c r="J591">
        <f>(Table2[[#This Row],[1M Return vs Nifty]]-AVERAGE(Table2[1M Return vs Nifty]))/_xlfn.STDEV.P(Table2[1M Return vs Nifty])</f>
        <v>-0.32428267071550065</v>
      </c>
      <c r="K591">
        <v>-15.311883365176</v>
      </c>
      <c r="L591">
        <f>(Table2[[#This Row],[6M Return vs Nifty]]-AVERAGE(Table2[6M Return vs Nifty]))/_xlfn.STDEV.P(Table2[6M Return vs Nifty])</f>
        <v>-0.92613879595761006</v>
      </c>
      <c r="M591">
        <v>-3.1102787619296599</v>
      </c>
      <c r="N591">
        <f>(Table2[[#This Row],[1W Return vs Nifty]]-AVERAGE(Table2[1W Return vs Nifty]))/_xlfn.STDEV.P(Table2[1W Return vs Nifty])</f>
        <v>-0.87893702376269589</v>
      </c>
      <c r="O591">
        <v>1001.24</v>
      </c>
      <c r="P591">
        <v>981.18919848082896</v>
      </c>
      <c r="Q591">
        <v>962.50772821476005</v>
      </c>
      <c r="R591">
        <v>49.3682882293513</v>
      </c>
      <c r="S591">
        <v>1.6589429107906284E-2</v>
      </c>
      <c r="T591">
        <v>3.7363641564677641E-2</v>
      </c>
      <c r="U591">
        <v>5.7498002522938352E-2</v>
      </c>
      <c r="V591">
        <v>1.66244910945201</v>
      </c>
      <c r="W591">
        <v>1007</v>
      </c>
      <c r="X591">
        <v>1048.3</v>
      </c>
      <c r="Y591">
        <v>1007</v>
      </c>
      <c r="Z591">
        <v>1059.9000000000001</v>
      </c>
      <c r="AA591">
        <v>886.35</v>
      </c>
      <c r="AB591">
        <v>1102</v>
      </c>
      <c r="AC591">
        <v>1.0774577954319797E-2</v>
      </c>
      <c r="AD591">
        <v>2.9915999410522032E-2</v>
      </c>
      <c r="AE591">
        <v>1.0774577954319797E-2</v>
      </c>
      <c r="AF591">
        <v>4.1312570614530753E-2</v>
      </c>
      <c r="AG591">
        <v>0.14836125683984891</v>
      </c>
      <c r="AH591">
        <v>8.267426438080272E-2</v>
      </c>
      <c r="AI591">
        <v>15.4394065923269</v>
      </c>
      <c r="AJ591">
        <v>23.181653152608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</v>
      </c>
      <c r="AM591">
        <v>0</v>
      </c>
      <c r="AN591">
        <v>12.68</v>
      </c>
      <c r="AO591" t="s">
        <v>2950</v>
      </c>
      <c r="AP591">
        <v>1.8941863785279001E-2</v>
      </c>
      <c r="AQ591">
        <f>(Table2[[#This Row],[Sharpe Ratio]]-AVERAGE(Table2[Sharpe Ratio]))/_xlfn.STDEV.P(Table2[Sharpe Ratio])</f>
        <v>-0.41330073449946181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-3.19218192484088</v>
      </c>
      <c r="AS591">
        <f>_xlfn.RANK.AVG(Table2[[#This Row],[1Y Return vs Nifty Z-Score]],Table2[1Y Return vs Nifty Z-Score])</f>
        <v>562</v>
      </c>
      <c r="AT591">
        <f>_xlfn.RANK.AVG(Table2[[#This Row],[6M Return vs Nifty Z-Score]],Table2[6M Return vs Nifty Z-Score])</f>
        <v>618</v>
      </c>
      <c r="AU591">
        <f>_xlfn.RANK.AVG(Table2[[#This Row],[Sharpe Ratio Z-Score]],Table2[Sharpe Ratio Z-Score])</f>
        <v>448</v>
      </c>
      <c r="AV591">
        <f>(Table2[[#This Row],[Rank 1Y]]+Table2[[#This Row],[Rank 6M]]+Table2[[#This Row],[Rank Sharpe]])/3</f>
        <v>542.66666666666663</v>
      </c>
    </row>
    <row r="592" spans="1:48" hidden="1" x14ac:dyDescent="0.3">
      <c r="A592" t="s">
        <v>1387</v>
      </c>
      <c r="B592" t="s">
        <v>1388</v>
      </c>
      <c r="C592" t="s">
        <v>2914</v>
      </c>
      <c r="D592" t="s">
        <v>238</v>
      </c>
      <c r="E592">
        <v>6608.5443283949999</v>
      </c>
      <c r="F592">
        <v>1889.65</v>
      </c>
      <c r="G592">
        <v>-29.771795096143599</v>
      </c>
      <c r="H592">
        <f>(Table2[[#This Row],[1Y Return vs Nifty]]-AVERAGE(Table2[1Y Return vs Nifty]))/_xlfn.STDEV.P(Table2[1Y Return vs Nifty])</f>
        <v>-0.90394733828806106</v>
      </c>
      <c r="I592">
        <v>-10.942220425087401</v>
      </c>
      <c r="J592">
        <f>(Table2[[#This Row],[1M Return vs Nifty]]-AVERAGE(Table2[1M Return vs Nifty]))/_xlfn.STDEV.P(Table2[1M Return vs Nifty])</f>
        <v>-1.2433247308767827</v>
      </c>
      <c r="K592">
        <v>-26.160658981490599</v>
      </c>
      <c r="L592">
        <f>(Table2[[#This Row],[6M Return vs Nifty]]-AVERAGE(Table2[6M Return vs Nifty]))/_xlfn.STDEV.P(Table2[6M Return vs Nifty])</f>
        <v>-1.2577150820902503</v>
      </c>
      <c r="M592">
        <v>2.4538485209682199</v>
      </c>
      <c r="N592">
        <f>(Table2[[#This Row],[1W Return vs Nifty]]-AVERAGE(Table2[1W Return vs Nifty]))/_xlfn.STDEV.P(Table2[1W Return vs Nifty])</f>
        <v>0.17423847719985308</v>
      </c>
      <c r="O592">
        <v>1847.83</v>
      </c>
      <c r="P592">
        <v>1866.10810308586</v>
      </c>
      <c r="Q592">
        <v>1979.68471023708</v>
      </c>
      <c r="R592">
        <v>82.887476290705393</v>
      </c>
      <c r="S592">
        <v>2.2631952073513428E-2</v>
      </c>
      <c r="T592">
        <v>1.2615505433586804E-2</v>
      </c>
      <c r="U592">
        <v>-4.5479317879005943E-2</v>
      </c>
      <c r="V592">
        <v>1.2548552356518301</v>
      </c>
      <c r="W592">
        <v>1869.05</v>
      </c>
      <c r="X592">
        <v>1934.9</v>
      </c>
      <c r="Y592">
        <v>1854.85</v>
      </c>
      <c r="Z592">
        <v>1943.9</v>
      </c>
      <c r="AA592">
        <v>1600</v>
      </c>
      <c r="AB592">
        <v>1943.9</v>
      </c>
      <c r="AC592">
        <v>1.1021642010647259E-2</v>
      </c>
      <c r="AD592">
        <v>2.3946233429471109E-2</v>
      </c>
      <c r="AE592">
        <v>1.8761624929239717E-2</v>
      </c>
      <c r="AF592">
        <v>2.8709020188923962E-2</v>
      </c>
      <c r="AG592">
        <v>0.18103124999999998</v>
      </c>
      <c r="AH592">
        <v>2.8709020188923962E-2</v>
      </c>
      <c r="AI592">
        <v>54.544492366311196</v>
      </c>
      <c r="AJ592">
        <v>18.103124999999999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0.01</v>
      </c>
      <c r="AM592" t="s">
        <v>2950</v>
      </c>
      <c r="AN592">
        <v>11.25</v>
      </c>
      <c r="AO592" t="s">
        <v>2950</v>
      </c>
      <c r="AP592">
        <v>7.4302464594733997E-2</v>
      </c>
      <c r="AQ592">
        <f>(Table2[[#This Row],[Sharpe Ratio]]-AVERAGE(Table2[Sharpe Ratio]))/_xlfn.STDEV.P(Table2[Sharpe Ratio])</f>
        <v>0.20784108916781957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654</v>
      </c>
      <c r="AT592">
        <f>_xlfn.RANK.AVG(Table2[[#This Row],[6M Return vs Nifty Z-Score]],Table2[6M Return vs Nifty Z-Score])</f>
        <v>685</v>
      </c>
      <c r="AU592">
        <f>_xlfn.RANK.AVG(Table2[[#This Row],[Sharpe Ratio Z-Score]],Table2[Sharpe Ratio Z-Score])</f>
        <v>293</v>
      </c>
      <c r="AV592">
        <f>(Table2[[#This Row],[Rank 1Y]]+Table2[[#This Row],[Rank 6M]]+Table2[[#This Row],[Rank Sharpe]])/3</f>
        <v>544</v>
      </c>
    </row>
    <row r="593" spans="1:48" hidden="1" x14ac:dyDescent="0.3">
      <c r="A593" t="s">
        <v>200</v>
      </c>
      <c r="B593" t="s">
        <v>201</v>
      </c>
      <c r="C593" t="s">
        <v>2912</v>
      </c>
      <c r="D593" t="s">
        <v>202</v>
      </c>
      <c r="E593">
        <v>123451.57522761</v>
      </c>
      <c r="F593">
        <v>1010.55</v>
      </c>
      <c r="G593">
        <v>0.64063597759049096</v>
      </c>
      <c r="H593">
        <f>(Table2[[#This Row],[1Y Return vs Nifty]]-AVERAGE(Table2[1Y Return vs Nifty]))/_xlfn.STDEV.P(Table2[1Y Return vs Nifty])</f>
        <v>-0.54038115005441267</v>
      </c>
      <c r="I593">
        <v>-6.5883620502150304</v>
      </c>
      <c r="J593">
        <f>(Table2[[#This Row],[1M Return vs Nifty]]-AVERAGE(Table2[1M Return vs Nifty]))/_xlfn.STDEV.P(Table2[1M Return vs Nifty])</f>
        <v>-0.86590046232111728</v>
      </c>
      <c r="K593">
        <v>-12.125754484278</v>
      </c>
      <c r="L593">
        <f>(Table2[[#This Row],[6M Return vs Nifty]]-AVERAGE(Table2[6M Return vs Nifty]))/_xlfn.STDEV.P(Table2[6M Return vs Nifty])</f>
        <v>-0.8287596244426787</v>
      </c>
      <c r="M593">
        <v>-0.88370716069480404</v>
      </c>
      <c r="N593">
        <f>(Table2[[#This Row],[1W Return vs Nifty]]-AVERAGE(Table2[1W Return vs Nifty]))/_xlfn.STDEV.P(Table2[1W Return vs Nifty])</f>
        <v>-0.45749255595422245</v>
      </c>
      <c r="O593">
        <v>1032.23</v>
      </c>
      <c r="P593">
        <v>1042.8226247062801</v>
      </c>
      <c r="Q593">
        <v>1058.73052336006</v>
      </c>
      <c r="R593">
        <v>80.593445835548806</v>
      </c>
      <c r="S593">
        <v>-2.1003071020993413E-2</v>
      </c>
      <c r="T593">
        <v>-3.0947376803768467E-2</v>
      </c>
      <c r="U593">
        <v>-4.5507824981895317E-2</v>
      </c>
      <c r="V593">
        <v>0.66012178411968003</v>
      </c>
      <c r="W593">
        <v>1002</v>
      </c>
      <c r="X593">
        <v>1023</v>
      </c>
      <c r="Y593">
        <v>1001.05</v>
      </c>
      <c r="Z593">
        <v>1034.7</v>
      </c>
      <c r="AA593">
        <v>831.5</v>
      </c>
      <c r="AB593">
        <v>1249.4000000000001</v>
      </c>
      <c r="AC593">
        <v>8.5329341317363916E-3</v>
      </c>
      <c r="AD593">
        <v>1.2320023749443409E-2</v>
      </c>
      <c r="AE593">
        <v>9.4900354627640571E-3</v>
      </c>
      <c r="AF593">
        <v>2.3897877393498579E-2</v>
      </c>
      <c r="AG593">
        <v>0.21533373421527346</v>
      </c>
      <c r="AH593">
        <v>0.23635643956261454</v>
      </c>
      <c r="AI593">
        <v>23.695017564692499</v>
      </c>
      <c r="AJ593">
        <v>47.310495626822103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-0.11</v>
      </c>
      <c r="AM593" t="s">
        <v>2949</v>
      </c>
      <c r="AN593">
        <v>3.37</v>
      </c>
      <c r="AO593" t="s">
        <v>2950</v>
      </c>
      <c r="AP593">
        <v>-3.0103733399949998E-3</v>
      </c>
      <c r="AQ593">
        <f>(Table2[[#This Row],[Sharpe Ratio]]-AVERAGE(Table2[Sharpe Ratio]))/_xlfn.STDEV.P(Table2[Sharpe Ratio])</f>
        <v>-0.65960320235924896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501</v>
      </c>
      <c r="AT593">
        <f>_xlfn.RANK.AVG(Table2[[#This Row],[6M Return vs Nifty Z-Score]],Table2[6M Return vs Nifty Z-Score])</f>
        <v>583</v>
      </c>
      <c r="AU593">
        <f>_xlfn.RANK.AVG(Table2[[#This Row],[Sharpe Ratio Z-Score]],Table2[Sharpe Ratio Z-Score])</f>
        <v>550</v>
      </c>
      <c r="AV593">
        <f>(Table2[[#This Row],[Rank 1Y]]+Table2[[#This Row],[Rank 6M]]+Table2[[#This Row],[Rank Sharpe]])/3</f>
        <v>544.66666666666663</v>
      </c>
    </row>
    <row r="594" spans="1:48" x14ac:dyDescent="0.3">
      <c r="A594" t="s">
        <v>284</v>
      </c>
      <c r="B594" t="s">
        <v>285</v>
      </c>
      <c r="C594" t="s">
        <v>2906</v>
      </c>
      <c r="D594" t="s">
        <v>35</v>
      </c>
      <c r="E594">
        <v>83524.1055032</v>
      </c>
      <c r="F594">
        <v>604.4</v>
      </c>
      <c r="G594">
        <v>-18.201793095195299</v>
      </c>
      <c r="H594">
        <f>(Table2[[#This Row],[1Y Return vs Nifty]]-AVERAGE(Table2[1Y Return vs Nifty]))/_xlfn.STDEV.P(Table2[1Y Return vs Nifty])</f>
        <v>-0.76563345226092938</v>
      </c>
      <c r="I594">
        <v>-1.21572423329614</v>
      </c>
      <c r="J594">
        <f>(Table2[[#This Row],[1M Return vs Nifty]]-AVERAGE(Table2[1M Return vs Nifty]))/_xlfn.STDEV.P(Table2[1M Return vs Nifty])</f>
        <v>-0.40016094493854709</v>
      </c>
      <c r="K594">
        <v>5.8988050320068899</v>
      </c>
      <c r="L594">
        <f>(Table2[[#This Row],[6M Return vs Nifty]]-AVERAGE(Table2[6M Return vs Nifty]))/_xlfn.STDEV.P(Table2[6M Return vs Nifty])</f>
        <v>-0.27786644396258103</v>
      </c>
      <c r="M594">
        <v>1.06058266248739</v>
      </c>
      <c r="N594">
        <f>(Table2[[#This Row],[1W Return vs Nifty]]-AVERAGE(Table2[1W Return vs Nifty]))/_xlfn.STDEV.P(Table2[1W Return vs Nifty])</f>
        <v>-8.9478255699065173E-2</v>
      </c>
      <c r="O594">
        <v>586.77</v>
      </c>
      <c r="P594">
        <v>580.58129071644601</v>
      </c>
      <c r="Q594">
        <v>555.38728051373005</v>
      </c>
      <c r="R594">
        <v>44.6276806986737</v>
      </c>
      <c r="S594">
        <v>3.004584419789702E-2</v>
      </c>
      <c r="T594">
        <v>4.102562322351333E-2</v>
      </c>
      <c r="U594">
        <v>8.824962545223114E-2</v>
      </c>
      <c r="V594">
        <v>0.92488433984585805</v>
      </c>
      <c r="W594">
        <v>601</v>
      </c>
      <c r="X594">
        <v>610.54999999999995</v>
      </c>
      <c r="Y594">
        <v>596.6</v>
      </c>
      <c r="Z594">
        <v>620.65</v>
      </c>
      <c r="AA594">
        <v>515.45000000000005</v>
      </c>
      <c r="AB594">
        <v>622</v>
      </c>
      <c r="AC594">
        <v>5.657237936772086E-3</v>
      </c>
      <c r="AD594">
        <v>1.0175380542686963E-2</v>
      </c>
      <c r="AE594">
        <v>1.3074086490110659E-2</v>
      </c>
      <c r="AF594">
        <v>2.6886168100595631E-2</v>
      </c>
      <c r="AG594">
        <v>0.17256765932680174</v>
      </c>
      <c r="AH594">
        <v>2.9119788219722054E-2</v>
      </c>
      <c r="AI594">
        <v>6.0307743216412897</v>
      </c>
      <c r="AJ594">
        <v>30.4132053080159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</v>
      </c>
      <c r="AM594" t="s">
        <v>2949</v>
      </c>
      <c r="AN594">
        <v>11.33</v>
      </c>
      <c r="AO594" t="s">
        <v>2950</v>
      </c>
      <c r="AP594">
        <v>-4.6577466130054999E-2</v>
      </c>
      <c r="AQ594">
        <f>(Table2[[#This Row],[Sharpe Ratio]]-AVERAGE(Table2[Sharpe Ratio]))/_xlfn.STDEV.P(Table2[Sharpe Ratio])</f>
        <v>-1.1484227431847116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-2.6815618400458341</v>
      </c>
      <c r="AS594">
        <f>_xlfn.RANK.AVG(Table2[[#This Row],[1Y Return vs Nifty Z-Score]],Table2[1Y Return vs Nifty Z-Score])</f>
        <v>609</v>
      </c>
      <c r="AT594">
        <f>_xlfn.RANK.AVG(Table2[[#This Row],[6M Return vs Nifty Z-Score]],Table2[6M Return vs Nifty Z-Score])</f>
        <v>396</v>
      </c>
      <c r="AU594">
        <f>_xlfn.RANK.AVG(Table2[[#This Row],[Sharpe Ratio Z-Score]],Table2[Sharpe Ratio Z-Score])</f>
        <v>633</v>
      </c>
      <c r="AV594">
        <f>(Table2[[#This Row],[Rank 1Y]]+Table2[[#This Row],[Rank 6M]]+Table2[[#This Row],[Rank Sharpe]])/3</f>
        <v>546</v>
      </c>
    </row>
    <row r="595" spans="1:48" hidden="1" x14ac:dyDescent="0.3">
      <c r="A595" t="s">
        <v>910</v>
      </c>
      <c r="B595" t="s">
        <v>911</v>
      </c>
      <c r="C595" t="s">
        <v>2917</v>
      </c>
      <c r="D595" t="s">
        <v>912</v>
      </c>
      <c r="E595">
        <v>14504.56365215</v>
      </c>
      <c r="F595">
        <v>706.1</v>
      </c>
      <c r="G595">
        <v>-12.6207322494219</v>
      </c>
      <c r="H595">
        <f>(Table2[[#This Row],[1Y Return vs Nifty]]-AVERAGE(Table2[1Y Return vs Nifty]))/_xlfn.STDEV.P(Table2[1Y Return vs Nifty])</f>
        <v>-0.69891451706372532</v>
      </c>
      <c r="I595">
        <v>1.84292958022895</v>
      </c>
      <c r="J595">
        <f>(Table2[[#This Row],[1M Return vs Nifty]]-AVERAGE(Table2[1M Return vs Nifty]))/_xlfn.STDEV.P(Table2[1M Return vs Nifty])</f>
        <v>-0.13501447508614989</v>
      </c>
      <c r="K595">
        <v>-21.749525747184901</v>
      </c>
      <c r="L595">
        <f>(Table2[[#This Row],[6M Return vs Nifty]]-AVERAGE(Table2[6M Return vs Nifty]))/_xlfn.STDEV.P(Table2[6M Return vs Nifty])</f>
        <v>-1.1228955202156532</v>
      </c>
      <c r="M595">
        <v>5.4856107611573099</v>
      </c>
      <c r="N595">
        <f>(Table2[[#This Row],[1W Return vs Nifty]]-AVERAGE(Table2[1W Return vs Nifty]))/_xlfn.STDEV.P(Table2[1W Return vs Nifty])</f>
        <v>0.74808906575927492</v>
      </c>
      <c r="O595">
        <v>687.21</v>
      </c>
      <c r="P595">
        <v>675.20219139577</v>
      </c>
      <c r="Q595">
        <v>671.36362767981598</v>
      </c>
      <c r="R595">
        <v>38.484144054839199</v>
      </c>
      <c r="S595">
        <v>2.7487958557063985E-2</v>
      </c>
      <c r="T595">
        <v>4.576082393980152E-2</v>
      </c>
      <c r="U595">
        <v>5.1740027144798528E-2</v>
      </c>
      <c r="V595">
        <v>0.83976379829035797</v>
      </c>
      <c r="W595">
        <v>703</v>
      </c>
      <c r="X595">
        <v>724.95</v>
      </c>
      <c r="Y595">
        <v>703</v>
      </c>
      <c r="Z595">
        <v>740</v>
      </c>
      <c r="AA595">
        <v>622.4</v>
      </c>
      <c r="AB595">
        <v>740</v>
      </c>
      <c r="AC595">
        <v>4.409672830725464E-3</v>
      </c>
      <c r="AD595">
        <v>2.6695935419912331E-2</v>
      </c>
      <c r="AE595">
        <v>4.409672830725464E-3</v>
      </c>
      <c r="AF595">
        <v>4.8010196855969411E-2</v>
      </c>
      <c r="AG595">
        <v>0.13447943444730082</v>
      </c>
      <c r="AH595">
        <v>4.8010196855969411E-2</v>
      </c>
      <c r="AI595">
        <v>20.3087381390737</v>
      </c>
      <c r="AJ595">
        <v>18.872053872053801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0.03</v>
      </c>
      <c r="AM595" t="s">
        <v>2950</v>
      </c>
      <c r="AN595">
        <v>8.66</v>
      </c>
      <c r="AO595" t="s">
        <v>2950</v>
      </c>
      <c r="AP595">
        <v>3.4124483790443999E-2</v>
      </c>
      <c r="AQ595">
        <f>(Table2[[#This Row],[Sharpe Ratio]]-AVERAGE(Table2[Sharpe Ratio]))/_xlfn.STDEV.P(Table2[Sharpe Ratio])</f>
        <v>-0.24295286724067844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-1.4516883138469321</v>
      </c>
      <c r="AS595">
        <f>_xlfn.RANK.AVG(Table2[[#This Row],[1Y Return vs Nifty Z-Score]],Table2[1Y Return vs Nifty Z-Score])</f>
        <v>585</v>
      </c>
      <c r="AT595">
        <f>_xlfn.RANK.AVG(Table2[[#This Row],[6M Return vs Nifty Z-Score]],Table2[6M Return vs Nifty Z-Score])</f>
        <v>664</v>
      </c>
      <c r="AU595">
        <f>_xlfn.RANK.AVG(Table2[[#This Row],[Sharpe Ratio Z-Score]],Table2[Sharpe Ratio Z-Score])</f>
        <v>404</v>
      </c>
      <c r="AV595">
        <f>(Table2[[#This Row],[Rank 1Y]]+Table2[[#This Row],[Rank 6M]]+Table2[[#This Row],[Rank Sharpe]])/3</f>
        <v>551</v>
      </c>
    </row>
    <row r="596" spans="1:48" hidden="1" x14ac:dyDescent="0.3">
      <c r="A596" t="s">
        <v>1361</v>
      </c>
      <c r="B596" t="s">
        <v>1362</v>
      </c>
      <c r="C596" t="s">
        <v>2908</v>
      </c>
      <c r="D596" t="s">
        <v>1073</v>
      </c>
      <c r="E596">
        <v>6902.9934329999996</v>
      </c>
      <c r="F596">
        <v>141.21</v>
      </c>
      <c r="G596">
        <v>-11.1389267308385</v>
      </c>
      <c r="H596">
        <f>(Table2[[#This Row],[1Y Return vs Nifty]]-AVERAGE(Table2[1Y Return vs Nifty]))/_xlfn.STDEV.P(Table2[1Y Return vs Nifty])</f>
        <v>-0.68120023494044468</v>
      </c>
      <c r="I596">
        <v>-9.8983411034916795</v>
      </c>
      <c r="J596">
        <f>(Table2[[#This Row],[1M Return vs Nifty]]-AVERAGE(Table2[1M Return vs Nifty]))/_xlfn.STDEV.P(Table2[1M Return vs Nifty])</f>
        <v>-1.152833641022442</v>
      </c>
      <c r="K596">
        <v>-36.372994210183101</v>
      </c>
      <c r="L596">
        <f>(Table2[[#This Row],[6M Return vs Nifty]]-AVERAGE(Table2[6M Return vs Nifty]))/_xlfn.STDEV.P(Table2[6M Return vs Nifty])</f>
        <v>-1.569839538123722</v>
      </c>
      <c r="M596">
        <v>-4.7625809667579198</v>
      </c>
      <c r="N596">
        <f>(Table2[[#This Row],[1W Return vs Nifty]]-AVERAGE(Table2[1W Return vs Nifty]))/_xlfn.STDEV.P(Table2[1W Return vs Nifty])</f>
        <v>-1.1916840393926518</v>
      </c>
      <c r="O596">
        <v>146.61000000000001</v>
      </c>
      <c r="P596">
        <v>154.12939880565301</v>
      </c>
      <c r="Q596">
        <v>161.85288670532299</v>
      </c>
      <c r="R596">
        <v>33.056609174541997</v>
      </c>
      <c r="S596">
        <v>-3.6832412523020275E-2</v>
      </c>
      <c r="T596">
        <v>-8.3821768629251059E-2</v>
      </c>
      <c r="U596">
        <v>-0.12754104746309769</v>
      </c>
      <c r="V596">
        <v>2.0069438466064198</v>
      </c>
      <c r="W596">
        <v>139.77000000000001</v>
      </c>
      <c r="X596">
        <v>145.79</v>
      </c>
      <c r="Y596">
        <v>139.55000000000001</v>
      </c>
      <c r="Z596">
        <v>149.65</v>
      </c>
      <c r="AA596">
        <v>125</v>
      </c>
      <c r="AB596">
        <v>156.75</v>
      </c>
      <c r="AC596">
        <v>1.0302640051513157E-2</v>
      </c>
      <c r="AD596">
        <v>3.2433963600311477E-2</v>
      </c>
      <c r="AE596">
        <v>1.1895378000716494E-2</v>
      </c>
      <c r="AF596">
        <v>5.9769138163019653E-2</v>
      </c>
      <c r="AG596">
        <v>0.12968000000000002</v>
      </c>
      <c r="AH596">
        <v>0.11004886339494369</v>
      </c>
      <c r="AI596">
        <v>49.139579349904302</v>
      </c>
      <c r="AJ596">
        <v>19.8218073822656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-0.18</v>
      </c>
      <c r="AM596" t="s">
        <v>2949</v>
      </c>
      <c r="AN596">
        <v>4.33</v>
      </c>
      <c r="AO596" t="s">
        <v>2950</v>
      </c>
      <c r="AP596">
        <v>5.1105865085025001E-2</v>
      </c>
      <c r="AQ596">
        <f>(Table2[[#This Row],[Sharpe Ratio]]-AVERAGE(Table2[Sharpe Ratio]))/_xlfn.STDEV.P(Table2[Sharpe Ratio])</f>
        <v>-5.2423032096547473E-2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576</v>
      </c>
      <c r="AT596">
        <f>_xlfn.RANK.AVG(Table2[[#This Row],[6M Return vs Nifty Z-Score]],Table2[6M Return vs Nifty Z-Score])</f>
        <v>718</v>
      </c>
      <c r="AU596">
        <f>_xlfn.RANK.AVG(Table2[[#This Row],[Sharpe Ratio Z-Score]],Table2[Sharpe Ratio Z-Score])</f>
        <v>359</v>
      </c>
      <c r="AV596">
        <f>(Table2[[#This Row],[Rank 1Y]]+Table2[[#This Row],[Rank 6M]]+Table2[[#This Row],[Rank Sharpe]])/3</f>
        <v>551</v>
      </c>
    </row>
    <row r="597" spans="1:48" hidden="1" x14ac:dyDescent="0.3">
      <c r="A597" t="s">
        <v>1482</v>
      </c>
      <c r="B597" t="s">
        <v>1483</v>
      </c>
      <c r="C597" t="s">
        <v>2906</v>
      </c>
      <c r="D597" t="s">
        <v>371</v>
      </c>
      <c r="E597">
        <v>5801.2192827500003</v>
      </c>
      <c r="F597">
        <v>52.33</v>
      </c>
      <c r="G597">
        <v>-15.6081476470531</v>
      </c>
      <c r="H597">
        <f>(Table2[[#This Row],[1Y Return vs Nifty]]-AVERAGE(Table2[1Y Return vs Nifty]))/_xlfn.STDEV.P(Table2[1Y Return vs Nifty])</f>
        <v>-0.73462765114873185</v>
      </c>
      <c r="I597">
        <v>-6.2265540581534697</v>
      </c>
      <c r="J597">
        <f>(Table2[[#This Row],[1M Return vs Nifty]]-AVERAGE(Table2[1M Return vs Nifty]))/_xlfn.STDEV.P(Table2[1M Return vs Nifty])</f>
        <v>-0.83453630092589692</v>
      </c>
      <c r="K597">
        <v>-8.2601954386215706</v>
      </c>
      <c r="L597">
        <f>(Table2[[#This Row],[6M Return vs Nifty]]-AVERAGE(Table2[6M Return vs Nifty]))/_xlfn.STDEV.P(Table2[6M Return vs Nifty])</f>
        <v>-0.71061470583474795</v>
      </c>
      <c r="M597">
        <v>-3.9564323445183298</v>
      </c>
      <c r="N597">
        <f>(Table2[[#This Row],[1W Return vs Nifty]]-AVERAGE(Table2[1W Return vs Nifty]))/_xlfn.STDEV.P(Table2[1W Return vs Nifty])</f>
        <v>-1.0390965919977984</v>
      </c>
      <c r="O597">
        <v>52.87</v>
      </c>
      <c r="P597">
        <v>53.042298345790101</v>
      </c>
      <c r="Q597">
        <v>52.692940211023597</v>
      </c>
      <c r="R597">
        <v>43.307210021933102</v>
      </c>
      <c r="S597">
        <v>-1.0213731794968761E-2</v>
      </c>
      <c r="T597">
        <v>-1.3428874087365705E-2</v>
      </c>
      <c r="U597">
        <v>-6.887833731997195E-3</v>
      </c>
      <c r="V597">
        <v>0.82737687697606899</v>
      </c>
      <c r="W597">
        <v>52.62</v>
      </c>
      <c r="X597">
        <v>53.58</v>
      </c>
      <c r="Y597">
        <v>51.6</v>
      </c>
      <c r="Z597">
        <v>55.2</v>
      </c>
      <c r="AA597">
        <v>47.3</v>
      </c>
      <c r="AB597">
        <v>55.5</v>
      </c>
      <c r="AC597">
        <v>-5.5112124667426876E-3</v>
      </c>
      <c r="AD597">
        <v>2.3886871775272267E-2</v>
      </c>
      <c r="AE597">
        <v>1.4147286821705407E-2</v>
      </c>
      <c r="AF597">
        <v>5.4844257596025292E-2</v>
      </c>
      <c r="AG597">
        <v>0.10634249471458768</v>
      </c>
      <c r="AH597">
        <v>6.0577106822090609E-2</v>
      </c>
      <c r="AI597">
        <v>30.5178673800879</v>
      </c>
      <c r="AJ597">
        <v>40.672043010752603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-0.01</v>
      </c>
      <c r="AM597" t="s">
        <v>2949</v>
      </c>
      <c r="AN597">
        <v>7.17</v>
      </c>
      <c r="AO597" t="s">
        <v>2950</v>
      </c>
      <c r="AP597">
        <v>0</v>
      </c>
      <c r="AQ597">
        <f>(Table2[[#This Row],[Sharpe Ratio]]-AVERAGE(Table2[Sharpe Ratio]))/_xlfn.STDEV.P(Table2[Sharpe Ratio])</f>
        <v>-0.62582703737939727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599</v>
      </c>
      <c r="AT597">
        <f>_xlfn.RANK.AVG(Table2[[#This Row],[6M Return vs Nifty Z-Score]],Table2[6M Return vs Nifty Z-Score])</f>
        <v>540</v>
      </c>
      <c r="AU597">
        <f>_xlfn.RANK.AVG(Table2[[#This Row],[Sharpe Ratio Z-Score]],Table2[Sharpe Ratio Z-Score])</f>
        <v>520</v>
      </c>
      <c r="AV597">
        <f>(Table2[[#This Row],[Rank 1Y]]+Table2[[#This Row],[Rank 6M]]+Table2[[#This Row],[Rank Sharpe]])/3</f>
        <v>553</v>
      </c>
    </row>
    <row r="598" spans="1:48" hidden="1" x14ac:dyDescent="0.3">
      <c r="A598" t="s">
        <v>1597</v>
      </c>
      <c r="B598" t="s">
        <v>1598</v>
      </c>
      <c r="C598" t="s">
        <v>2906</v>
      </c>
      <c r="D598" t="s">
        <v>371</v>
      </c>
      <c r="E598">
        <v>4779.3757297049997</v>
      </c>
      <c r="F598">
        <v>311.8</v>
      </c>
      <c r="G598">
        <v>-6.1939341330833102</v>
      </c>
      <c r="H598">
        <f>(Table2[[#This Row],[1Y Return vs Nifty]]-AVERAGE(Table2[1Y Return vs Nifty]))/_xlfn.STDEV.P(Table2[1Y Return vs Nifty])</f>
        <v>-0.62208519394781026</v>
      </c>
      <c r="I598">
        <v>3.0978164483945601</v>
      </c>
      <c r="J598">
        <f>(Table2[[#This Row],[1M Return vs Nifty]]-AVERAGE(Table2[1M Return vs Nifty]))/_xlfn.STDEV.P(Table2[1M Return vs Nifty])</f>
        <v>-2.6231708730916965E-2</v>
      </c>
      <c r="K598">
        <v>-5.5662939175035504</v>
      </c>
      <c r="L598">
        <f>(Table2[[#This Row],[6M Return vs Nifty]]-AVERAGE(Table2[6M Return vs Nifty]))/_xlfn.STDEV.P(Table2[6M Return vs Nifty])</f>
        <v>-0.62827971309730757</v>
      </c>
      <c r="M598">
        <v>0.24782071685947399</v>
      </c>
      <c r="N598">
        <f>(Table2[[#This Row],[1W Return vs Nifty]]-AVERAGE(Table2[1W Return vs Nifty]))/_xlfn.STDEV.P(Table2[1W Return vs Nifty])</f>
        <v>-0.24331746996020423</v>
      </c>
      <c r="O598">
        <v>301.02</v>
      </c>
      <c r="P598">
        <v>297.88992847661001</v>
      </c>
      <c r="Q598">
        <v>294.56223339334798</v>
      </c>
      <c r="R598">
        <v>47.617691746943599</v>
      </c>
      <c r="S598">
        <v>3.5811573981795242E-2</v>
      </c>
      <c r="T598">
        <v>4.6695340102719252E-2</v>
      </c>
      <c r="U598">
        <v>5.8519948087280227E-2</v>
      </c>
      <c r="V598">
        <v>1.5023841550077299</v>
      </c>
      <c r="W598">
        <v>310.5</v>
      </c>
      <c r="X598">
        <v>318.7</v>
      </c>
      <c r="Y598">
        <v>298.45</v>
      </c>
      <c r="Z598">
        <v>328</v>
      </c>
      <c r="AA598">
        <v>277</v>
      </c>
      <c r="AB598">
        <v>328</v>
      </c>
      <c r="AC598">
        <v>4.1867954911434246E-3</v>
      </c>
      <c r="AD598">
        <v>2.2129570237331642E-2</v>
      </c>
      <c r="AE598">
        <v>4.4731110738817303E-2</v>
      </c>
      <c r="AF598">
        <v>5.1956382296343806E-2</v>
      </c>
      <c r="AG598">
        <v>0.1256317689530686</v>
      </c>
      <c r="AH598">
        <v>5.1956382296343806E-2</v>
      </c>
      <c r="AI598">
        <v>24.4227068633739</v>
      </c>
      <c r="AJ598">
        <v>26.4054054054054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-0.02</v>
      </c>
      <c r="AM598" t="s">
        <v>2949</v>
      </c>
      <c r="AN598">
        <v>10.45</v>
      </c>
      <c r="AO598" t="s">
        <v>2950</v>
      </c>
      <c r="AP598">
        <v>-2.9908945866885001E-2</v>
      </c>
      <c r="AQ598">
        <f>(Table2[[#This Row],[Sharpe Ratio]]-AVERAGE(Table2[Sharpe Ratio]))/_xlfn.STDEV.P(Table2[Sharpe Ratio])</f>
        <v>-0.96140318554414195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-2.481317271280381</v>
      </c>
      <c r="AS598">
        <f>_xlfn.RANK.AVG(Table2[[#This Row],[1Y Return vs Nifty Z-Score]],Table2[1Y Return vs Nifty Z-Score])</f>
        <v>544</v>
      </c>
      <c r="AT598">
        <f>_xlfn.RANK.AVG(Table2[[#This Row],[6M Return vs Nifty Z-Score]],Table2[6M Return vs Nifty Z-Score])</f>
        <v>506</v>
      </c>
      <c r="AU598">
        <f>_xlfn.RANK.AVG(Table2[[#This Row],[Sharpe Ratio Z-Score]],Table2[Sharpe Ratio Z-Score])</f>
        <v>609</v>
      </c>
      <c r="AV598">
        <f>(Table2[[#This Row],[Rank 1Y]]+Table2[[#This Row],[Rank 6M]]+Table2[[#This Row],[Rank Sharpe]])/3</f>
        <v>553</v>
      </c>
    </row>
    <row r="599" spans="1:48" x14ac:dyDescent="0.3">
      <c r="A599" t="s">
        <v>1299</v>
      </c>
      <c r="B599" t="s">
        <v>1300</v>
      </c>
      <c r="C599" t="s">
        <v>2918</v>
      </c>
      <c r="D599" t="s">
        <v>101</v>
      </c>
      <c r="E599">
        <v>7512.5969564999996</v>
      </c>
      <c r="F599">
        <v>170.75</v>
      </c>
      <c r="G599">
        <v>8.2503964515201709</v>
      </c>
      <c r="H599">
        <f>(Table2[[#This Row],[1Y Return vs Nifty]]-AVERAGE(Table2[1Y Return vs Nifty]))/_xlfn.STDEV.P(Table2[1Y Return vs Nifty])</f>
        <v>-0.44941007305731162</v>
      </c>
      <c r="I599">
        <v>15.407667111666999</v>
      </c>
      <c r="J599">
        <f>(Table2[[#This Row],[1M Return vs Nifty]]-AVERAGE(Table2[1M Return vs Nifty]))/_xlfn.STDEV.P(Table2[1M Return vs Nifty])</f>
        <v>1.0408761258805541</v>
      </c>
      <c r="K599">
        <v>-15.0159326763343</v>
      </c>
      <c r="L599">
        <f>(Table2[[#This Row],[6M Return vs Nifty]]-AVERAGE(Table2[6M Return vs Nifty]))/_xlfn.STDEV.P(Table2[6M Return vs Nifty])</f>
        <v>-0.91709351437422493</v>
      </c>
      <c r="M599">
        <v>6.3712594950340398</v>
      </c>
      <c r="N599">
        <f>(Table2[[#This Row],[1W Return vs Nifty]]-AVERAGE(Table2[1W Return vs Nifty]))/_xlfn.STDEV.P(Table2[1W Return vs Nifty])</f>
        <v>0.9157242584056382</v>
      </c>
      <c r="O599">
        <v>161.16999999999999</v>
      </c>
      <c r="P599">
        <v>160.89612563636399</v>
      </c>
      <c r="Q599">
        <v>158.11021161095101</v>
      </c>
      <c r="R599">
        <v>47.448245037185302</v>
      </c>
      <c r="S599">
        <v>5.9440342495501675E-2</v>
      </c>
      <c r="T599">
        <v>6.1243701951571028E-2</v>
      </c>
      <c r="U599">
        <v>7.9942897174476668E-2</v>
      </c>
      <c r="V599">
        <v>1.2689000332190501</v>
      </c>
      <c r="W599">
        <v>169.1</v>
      </c>
      <c r="X599">
        <v>175</v>
      </c>
      <c r="Y599">
        <v>161.71</v>
      </c>
      <c r="Z599">
        <v>175</v>
      </c>
      <c r="AA599">
        <v>144</v>
      </c>
      <c r="AB599">
        <v>175</v>
      </c>
      <c r="AC599">
        <v>9.7575399172087351E-3</v>
      </c>
      <c r="AD599">
        <v>2.4890190336749551E-2</v>
      </c>
      <c r="AE599">
        <v>5.5902541586791088E-2</v>
      </c>
      <c r="AF599">
        <v>2.4890190336749551E-2</v>
      </c>
      <c r="AG599">
        <v>0.18576388888888884</v>
      </c>
      <c r="AH599">
        <v>2.4890190336749551E-2</v>
      </c>
      <c r="AI599">
        <v>16.544655929721799</v>
      </c>
      <c r="AJ599">
        <v>42.350979574822802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-0.11</v>
      </c>
      <c r="AM599" t="s">
        <v>2949</v>
      </c>
      <c r="AN599">
        <v>15.41</v>
      </c>
      <c r="AO599" t="s">
        <v>2950</v>
      </c>
      <c r="AP599">
        <v>-2.1509283471607001E-2</v>
      </c>
      <c r="AQ599">
        <f>(Table2[[#This Row],[Sharpe Ratio]]-AVERAGE(Table2[Sharpe Ratio]))/_xlfn.STDEV.P(Table2[Sharpe Ratio])</f>
        <v>-0.86715959818947952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-0.27706280133482375</v>
      </c>
      <c r="AS599">
        <f>_xlfn.RANK.AVG(Table2[[#This Row],[1Y Return vs Nifty Z-Score]],Table2[1Y Return vs Nifty Z-Score])</f>
        <v>457</v>
      </c>
      <c r="AT599">
        <f>_xlfn.RANK.AVG(Table2[[#This Row],[6M Return vs Nifty Z-Score]],Table2[6M Return vs Nifty Z-Score])</f>
        <v>616</v>
      </c>
      <c r="AU599">
        <f>_xlfn.RANK.AVG(Table2[[#This Row],[Sharpe Ratio Z-Score]],Table2[Sharpe Ratio Z-Score])</f>
        <v>589</v>
      </c>
      <c r="AV599">
        <f>(Table2[[#This Row],[Rank 1Y]]+Table2[[#This Row],[Rank 6M]]+Table2[[#This Row],[Rank Sharpe]])/3</f>
        <v>554</v>
      </c>
    </row>
    <row r="600" spans="1:48" hidden="1" x14ac:dyDescent="0.3">
      <c r="A600" t="s">
        <v>2154</v>
      </c>
      <c r="B600" t="s">
        <v>2155</v>
      </c>
      <c r="C600" t="s">
        <v>2908</v>
      </c>
      <c r="D600" t="s">
        <v>280</v>
      </c>
      <c r="E600">
        <v>2260.461443485</v>
      </c>
      <c r="F600">
        <v>785.2</v>
      </c>
      <c r="G600">
        <v>-60.671988229714401</v>
      </c>
      <c r="H600">
        <f>(Table2[[#This Row],[1Y Return vs Nifty]]-AVERAGE(Table2[1Y Return vs Nifty]))/_xlfn.STDEV.P(Table2[1Y Return vs Nifty])</f>
        <v>-1.2733444905912994</v>
      </c>
      <c r="I600">
        <v>-0.49785763456446902</v>
      </c>
      <c r="J600">
        <f>(Table2[[#This Row],[1M Return vs Nifty]]-AVERAGE(Table2[1M Return vs Nifty]))/_xlfn.STDEV.P(Table2[1M Return vs Nifty])</f>
        <v>-0.33793102089909399</v>
      </c>
      <c r="K600">
        <v>-18.628724710025299</v>
      </c>
      <c r="L600">
        <f>(Table2[[#This Row],[6M Return vs Nifty]]-AVERAGE(Table2[6M Return vs Nifty]))/_xlfn.STDEV.P(Table2[6M Return vs Nifty])</f>
        <v>-1.0275129946425237</v>
      </c>
      <c r="M600">
        <v>-1.0895568906330699</v>
      </c>
      <c r="N600">
        <f>(Table2[[#This Row],[1W Return vs Nifty]]-AVERAGE(Table2[1W Return vs Nifty]))/_xlfn.STDEV.P(Table2[1W Return vs Nifty])</f>
        <v>-0.49645569993496697</v>
      </c>
      <c r="O600">
        <v>772.01</v>
      </c>
      <c r="P600">
        <v>768.99458678533995</v>
      </c>
      <c r="Q600">
        <v>818.87750649894099</v>
      </c>
      <c r="R600">
        <v>61.448719937123201</v>
      </c>
      <c r="S600">
        <v>1.7085270916179951E-2</v>
      </c>
      <c r="T600">
        <v>2.1073507529362878E-2</v>
      </c>
      <c r="U600">
        <v>-4.1126427617882655E-2</v>
      </c>
      <c r="V600">
        <v>1.4812805473364099</v>
      </c>
      <c r="W600">
        <v>783.45</v>
      </c>
      <c r="X600">
        <v>815</v>
      </c>
      <c r="Y600">
        <v>771.9</v>
      </c>
      <c r="Z600">
        <v>815</v>
      </c>
      <c r="AA600">
        <v>670</v>
      </c>
      <c r="AB600">
        <v>849</v>
      </c>
      <c r="AC600">
        <v>2.2337098729976468E-3</v>
      </c>
      <c r="AD600">
        <v>3.7952114111054369E-2</v>
      </c>
      <c r="AE600">
        <v>1.7230211167249765E-2</v>
      </c>
      <c r="AF600">
        <v>3.7952114111054369E-2</v>
      </c>
      <c r="AG600">
        <v>0.17194029850746273</v>
      </c>
      <c r="AH600">
        <v>8.1253183902190385E-2</v>
      </c>
      <c r="AI600">
        <v>69.090677534386103</v>
      </c>
      <c r="AJ600">
        <v>18.7358233781944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-0.04</v>
      </c>
      <c r="AM600" t="s">
        <v>2949</v>
      </c>
      <c r="AN600">
        <v>13.87</v>
      </c>
      <c r="AO600" t="s">
        <v>2950</v>
      </c>
      <c r="AP600">
        <v>7.3911299702929006E-2</v>
      </c>
      <c r="AQ600">
        <f>(Table2[[#This Row],[Sharpe Ratio]]-AVERAGE(Table2[Sharpe Ratio]))/_xlfn.STDEV.P(Table2[Sharpe Ratio])</f>
        <v>0.20345224817444527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721</v>
      </c>
      <c r="AT600">
        <f>_xlfn.RANK.AVG(Table2[[#This Row],[6M Return vs Nifty Z-Score]],Table2[6M Return vs Nifty Z-Score])</f>
        <v>646</v>
      </c>
      <c r="AU600">
        <f>_xlfn.RANK.AVG(Table2[[#This Row],[Sharpe Ratio Z-Score]],Table2[Sharpe Ratio Z-Score])</f>
        <v>295</v>
      </c>
      <c r="AV600">
        <f>(Table2[[#This Row],[Rank 1Y]]+Table2[[#This Row],[Rank 6M]]+Table2[[#This Row],[Rank Sharpe]])/3</f>
        <v>554</v>
      </c>
    </row>
    <row r="601" spans="1:48" x14ac:dyDescent="0.3">
      <c r="A601" t="s">
        <v>801</v>
      </c>
      <c r="B601" t="s">
        <v>802</v>
      </c>
      <c r="C601" t="s">
        <v>2915</v>
      </c>
      <c r="D601" t="s">
        <v>349</v>
      </c>
      <c r="E601">
        <v>17522.841979659999</v>
      </c>
      <c r="F601">
        <v>7728.25</v>
      </c>
      <c r="G601">
        <v>-17.694664311183001</v>
      </c>
      <c r="H601">
        <f>(Table2[[#This Row],[1Y Return vs Nifty]]-AVERAGE(Table2[1Y Return vs Nifty]))/_xlfn.STDEV.P(Table2[1Y Return vs Nifty])</f>
        <v>-0.75957096818986292</v>
      </c>
      <c r="I601">
        <v>3.3567971596898598</v>
      </c>
      <c r="J601">
        <f>(Table2[[#This Row],[1M Return vs Nifty]]-AVERAGE(Table2[1M Return vs Nifty]))/_xlfn.STDEV.P(Table2[1M Return vs Nifty])</f>
        <v>-3.781367650743495E-3</v>
      </c>
      <c r="K601">
        <v>-3.2198937170968098</v>
      </c>
      <c r="L601">
        <f>(Table2[[#This Row],[6M Return vs Nifty]]-AVERAGE(Table2[6M Return vs Nifty]))/_xlfn.STDEV.P(Table2[6M Return vs Nifty])</f>
        <v>-0.55656556840970228</v>
      </c>
      <c r="M601">
        <v>-4.8891369086649297</v>
      </c>
      <c r="N601">
        <f>(Table2[[#This Row],[1W Return vs Nifty]]-AVERAGE(Table2[1W Return vs Nifty]))/_xlfn.STDEV.P(Table2[1W Return vs Nifty])</f>
        <v>-1.2156384909608922</v>
      </c>
      <c r="O601">
        <v>7559.08</v>
      </c>
      <c r="P601">
        <v>7142.4901229069201</v>
      </c>
      <c r="Q601">
        <v>6764.7901485468401</v>
      </c>
      <c r="R601">
        <v>73.051475088078504</v>
      </c>
      <c r="S601">
        <v>2.2379707583462638E-2</v>
      </c>
      <c r="T601">
        <v>8.2010596726549201E-2</v>
      </c>
      <c r="U601">
        <v>0.14242272565692571</v>
      </c>
      <c r="V601">
        <v>0.68729145321935103</v>
      </c>
      <c r="W601">
        <v>7671.15</v>
      </c>
      <c r="X601">
        <v>7975.05</v>
      </c>
      <c r="Y601">
        <v>7671.15</v>
      </c>
      <c r="Z601">
        <v>8057.65</v>
      </c>
      <c r="AA601">
        <v>6681.6</v>
      </c>
      <c r="AB601">
        <v>8179.8</v>
      </c>
      <c r="AC601">
        <v>7.4434732732380215E-3</v>
      </c>
      <c r="AD601">
        <v>3.1934784718403275E-2</v>
      </c>
      <c r="AE601">
        <v>7.4434732732380215E-3</v>
      </c>
      <c r="AF601">
        <v>4.2622844757868705E-2</v>
      </c>
      <c r="AG601">
        <v>0.15664661159003823</v>
      </c>
      <c r="AH601">
        <v>5.842849286707863E-2</v>
      </c>
      <c r="AI601">
        <v>5.8428492867078603</v>
      </c>
      <c r="AJ601">
        <v>40.856814785112803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0.19</v>
      </c>
      <c r="AM601" t="s">
        <v>2950</v>
      </c>
      <c r="AN601">
        <v>11.97</v>
      </c>
      <c r="AO601" t="s">
        <v>2950</v>
      </c>
      <c r="AP601">
        <v>-1.8271031296311E-2</v>
      </c>
      <c r="AQ601">
        <f>(Table2[[#This Row],[Sharpe Ratio]]-AVERAGE(Table2[Sharpe Ratio]))/_xlfn.STDEV.P(Table2[Sharpe Ratio])</f>
        <v>-0.83082664962591612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-3.366383044837117</v>
      </c>
      <c r="AS601">
        <f>_xlfn.RANK.AVG(Table2[[#This Row],[1Y Return vs Nifty Z-Score]],Table2[1Y Return vs Nifty Z-Score])</f>
        <v>605</v>
      </c>
      <c r="AT601">
        <f>_xlfn.RANK.AVG(Table2[[#This Row],[6M Return vs Nifty Z-Score]],Table2[6M Return vs Nifty Z-Score])</f>
        <v>482</v>
      </c>
      <c r="AU601">
        <f>_xlfn.RANK.AVG(Table2[[#This Row],[Sharpe Ratio Z-Score]],Table2[Sharpe Ratio Z-Score])</f>
        <v>582</v>
      </c>
      <c r="AV601">
        <f>(Table2[[#This Row],[Rank 1Y]]+Table2[[#This Row],[Rank 6M]]+Table2[[#This Row],[Rank Sharpe]])/3</f>
        <v>556.33333333333337</v>
      </c>
    </row>
    <row r="602" spans="1:48" hidden="1" x14ac:dyDescent="0.3">
      <c r="A602" t="s">
        <v>563</v>
      </c>
      <c r="B602" t="s">
        <v>564</v>
      </c>
      <c r="C602" t="s">
        <v>2905</v>
      </c>
      <c r="D602" t="s">
        <v>21</v>
      </c>
      <c r="E602">
        <v>31562.39836064</v>
      </c>
      <c r="F602">
        <v>5383.4</v>
      </c>
      <c r="G602">
        <v>-7.7218070224942297</v>
      </c>
      <c r="H602">
        <f>(Table2[[#This Row],[1Y Return vs Nifty]]-AVERAGE(Table2[1Y Return vs Nifty]))/_xlfn.STDEV.P(Table2[1Y Return vs Nifty])</f>
        <v>-0.64035018963861534</v>
      </c>
      <c r="I602">
        <v>7.5694643984733201</v>
      </c>
      <c r="J602">
        <f>(Table2[[#This Row],[1M Return vs Nifty]]-AVERAGE(Table2[1M Return vs Nifty]))/_xlfn.STDEV.P(Table2[1M Return vs Nifty])</f>
        <v>0.3614034211890797</v>
      </c>
      <c r="K602">
        <v>-22.716485505732301</v>
      </c>
      <c r="L602">
        <f>(Table2[[#This Row],[6M Return vs Nifty]]-AVERAGE(Table2[6M Return vs Nifty]))/_xlfn.STDEV.P(Table2[6M Return vs Nifty])</f>
        <v>-1.1524491709609692</v>
      </c>
      <c r="M602">
        <v>0.62024213006747797</v>
      </c>
      <c r="N602">
        <f>(Table2[[#This Row],[1W Return vs Nifty]]-AVERAGE(Table2[1W Return vs Nifty]))/_xlfn.STDEV.P(Table2[1W Return vs Nifty])</f>
        <v>-0.17282571294557256</v>
      </c>
      <c r="O602">
        <v>5185.1099999999997</v>
      </c>
      <c r="P602">
        <v>5208.4977060900501</v>
      </c>
      <c r="Q602">
        <v>5384.9123672532596</v>
      </c>
      <c r="R602">
        <v>77.047743730212105</v>
      </c>
      <c r="S602">
        <v>3.8242197369004804E-2</v>
      </c>
      <c r="T602">
        <v>3.3580180654672276E-2</v>
      </c>
      <c r="U602">
        <v>-2.8085271404920675E-4</v>
      </c>
      <c r="V602">
        <v>0.95831344164186305</v>
      </c>
      <c r="W602">
        <v>5340</v>
      </c>
      <c r="X602">
        <v>5520</v>
      </c>
      <c r="Y602">
        <v>5162</v>
      </c>
      <c r="Z602">
        <v>5520</v>
      </c>
      <c r="AA602">
        <v>4722.95</v>
      </c>
      <c r="AB602">
        <v>5520</v>
      </c>
      <c r="AC602">
        <v>8.1273408239699307E-3</v>
      </c>
      <c r="AD602">
        <v>2.5374298770293846E-2</v>
      </c>
      <c r="AE602">
        <v>4.2890352576520741E-2</v>
      </c>
      <c r="AF602">
        <v>2.5374298770293846E-2</v>
      </c>
      <c r="AG602">
        <v>0.13983844842736004</v>
      </c>
      <c r="AH602">
        <v>2.5374298770293846E-2</v>
      </c>
      <c r="AI602">
        <v>27.195638444105899</v>
      </c>
      <c r="AJ602">
        <v>25.567671584348901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-0.02</v>
      </c>
      <c r="AM602" t="s">
        <v>2949</v>
      </c>
      <c r="AN602">
        <v>8.3800000000000008</v>
      </c>
      <c r="AO602" t="s">
        <v>2950</v>
      </c>
      <c r="AP602">
        <v>2.0182883314518001E-2</v>
      </c>
      <c r="AQ602">
        <f>(Table2[[#This Row],[Sharpe Ratio]]-AVERAGE(Table2[Sharpe Ratio]))/_xlfn.STDEV.P(Table2[Sharpe Ratio])</f>
        <v>-0.39937658768155787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559</v>
      </c>
      <c r="AT602">
        <f>_xlfn.RANK.AVG(Table2[[#This Row],[6M Return vs Nifty Z-Score]],Table2[6M Return vs Nifty Z-Score])</f>
        <v>666</v>
      </c>
      <c r="AU602">
        <f>_xlfn.RANK.AVG(Table2[[#This Row],[Sharpe Ratio Z-Score]],Table2[Sharpe Ratio Z-Score])</f>
        <v>445</v>
      </c>
      <c r="AV602">
        <f>(Table2[[#This Row],[Rank 1Y]]+Table2[[#This Row],[Rank 6M]]+Table2[[#This Row],[Rank Sharpe]])/3</f>
        <v>556.66666666666663</v>
      </c>
    </row>
    <row r="603" spans="1:48" x14ac:dyDescent="0.3">
      <c r="A603" t="s">
        <v>817</v>
      </c>
      <c r="B603" t="s">
        <v>818</v>
      </c>
      <c r="C603" t="s">
        <v>2905</v>
      </c>
      <c r="D603" t="s">
        <v>819</v>
      </c>
      <c r="E603">
        <v>17202.020933160002</v>
      </c>
      <c r="F603">
        <v>1263.05</v>
      </c>
      <c r="G603">
        <v>-11.8062922800738</v>
      </c>
      <c r="H603">
        <f>(Table2[[#This Row],[1Y Return vs Nifty]]-AVERAGE(Table2[1Y Return vs Nifty]))/_xlfn.STDEV.P(Table2[1Y Return vs Nifty])</f>
        <v>-0.68917827353609917</v>
      </c>
      <c r="I603">
        <v>-2.2122899708769901</v>
      </c>
      <c r="J603">
        <f>(Table2[[#This Row],[1M Return vs Nifty]]-AVERAGE(Table2[1M Return vs Nifty]))/_xlfn.STDEV.P(Table2[1M Return vs Nifty])</f>
        <v>-0.48655054749081555</v>
      </c>
      <c r="K603">
        <v>-7.0638989011212496</v>
      </c>
      <c r="L603">
        <f>(Table2[[#This Row],[6M Return vs Nifty]]-AVERAGE(Table2[6M Return vs Nifty]))/_xlfn.STDEV.P(Table2[6M Return vs Nifty])</f>
        <v>-0.67405172609893493</v>
      </c>
      <c r="M603">
        <v>-0.88725584687236003</v>
      </c>
      <c r="N603">
        <f>(Table2[[#This Row],[1W Return vs Nifty]]-AVERAGE(Table2[1W Return vs Nifty]))/_xlfn.STDEV.P(Table2[1W Return vs Nifty])</f>
        <v>-0.45816424967235392</v>
      </c>
      <c r="O603">
        <v>1208.18</v>
      </c>
      <c r="P603">
        <v>1166.3736912545</v>
      </c>
      <c r="Q603">
        <v>1129.23812306888</v>
      </c>
      <c r="R603">
        <v>72.951559327309198</v>
      </c>
      <c r="S603">
        <v>4.5415418232382487E-2</v>
      </c>
      <c r="T603">
        <v>8.2886222031910872E-2</v>
      </c>
      <c r="U603">
        <v>0.11849748445214137</v>
      </c>
      <c r="V603">
        <v>1.22998179329404</v>
      </c>
      <c r="W603">
        <v>1240.95</v>
      </c>
      <c r="X603">
        <v>1304</v>
      </c>
      <c r="Y603">
        <v>1211</v>
      </c>
      <c r="Z603">
        <v>1304</v>
      </c>
      <c r="AA603">
        <v>1060</v>
      </c>
      <c r="AB603">
        <v>1304</v>
      </c>
      <c r="AC603">
        <v>1.7808936701720457E-2</v>
      </c>
      <c r="AD603">
        <v>3.2421519338110105E-2</v>
      </c>
      <c r="AE603">
        <v>4.2981007431874385E-2</v>
      </c>
      <c r="AF603">
        <v>3.2421519338110105E-2</v>
      </c>
      <c r="AG603">
        <v>0.19155660377358497</v>
      </c>
      <c r="AH603">
        <v>3.2421519338110105E-2</v>
      </c>
      <c r="AI603">
        <v>5.84695776097543</v>
      </c>
      <c r="AJ603">
        <v>27.819663006628499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0.17</v>
      </c>
      <c r="AM603" t="s">
        <v>2950</v>
      </c>
      <c r="AN603">
        <v>16.12</v>
      </c>
      <c r="AO603" t="s">
        <v>2950</v>
      </c>
      <c r="AP603">
        <v>-1.0950596682548001E-2</v>
      </c>
      <c r="AQ603">
        <f>(Table2[[#This Row],[Sharpe Ratio]]-AVERAGE(Table2[Sharpe Ratio]))/_xlfn.STDEV.P(Table2[Sharpe Ratio])</f>
        <v>-0.74869191771286836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-3.0566367145110718</v>
      </c>
      <c r="AS603">
        <f>_xlfn.RANK.AVG(Table2[[#This Row],[1Y Return vs Nifty Z-Score]],Table2[1Y Return vs Nifty Z-Score])</f>
        <v>581</v>
      </c>
      <c r="AT603">
        <f>_xlfn.RANK.AVG(Table2[[#This Row],[6M Return vs Nifty Z-Score]],Table2[6M Return vs Nifty Z-Score])</f>
        <v>525</v>
      </c>
      <c r="AU603">
        <f>_xlfn.RANK.AVG(Table2[[#This Row],[Sharpe Ratio Z-Score]],Table2[Sharpe Ratio Z-Score])</f>
        <v>574</v>
      </c>
      <c r="AV603">
        <f>(Table2[[#This Row],[Rank 1Y]]+Table2[[#This Row],[Rank 6M]]+Table2[[#This Row],[Rank Sharpe]])/3</f>
        <v>560</v>
      </c>
    </row>
    <row r="604" spans="1:48" x14ac:dyDescent="0.3">
      <c r="A604" t="s">
        <v>656</v>
      </c>
      <c r="B604" t="s">
        <v>657</v>
      </c>
      <c r="C604" t="s">
        <v>2913</v>
      </c>
      <c r="D604" t="s">
        <v>65</v>
      </c>
      <c r="E604">
        <v>23639.042531879899</v>
      </c>
      <c r="F604">
        <v>430</v>
      </c>
      <c r="G604">
        <v>-6.7400159358353697</v>
      </c>
      <c r="H604">
        <f>(Table2[[#This Row],[1Y Return vs Nifty]]-AVERAGE(Table2[1Y Return vs Nifty]))/_xlfn.STDEV.P(Table2[1Y Return vs Nifty])</f>
        <v>-0.62861334288167803</v>
      </c>
      <c r="I604">
        <v>-6.38478727430057</v>
      </c>
      <c r="J604">
        <f>(Table2[[#This Row],[1M Return vs Nifty]]-AVERAGE(Table2[1M Return vs Nifty]))/_xlfn.STDEV.P(Table2[1M Return vs Nifty])</f>
        <v>-0.84825311271063508</v>
      </c>
      <c r="K604">
        <v>-2.29570184306308</v>
      </c>
      <c r="L604">
        <f>(Table2[[#This Row],[6M Return vs Nifty]]-AVERAGE(Table2[6M Return vs Nifty]))/_xlfn.STDEV.P(Table2[6M Return vs Nifty])</f>
        <v>-0.5283190528485141</v>
      </c>
      <c r="M604">
        <v>-1.4847705831645901</v>
      </c>
      <c r="N604">
        <f>(Table2[[#This Row],[1W Return vs Nifty]]-AVERAGE(Table2[1W Return vs Nifty]))/_xlfn.STDEV.P(Table2[1W Return vs Nifty])</f>
        <v>-0.57126156929357808</v>
      </c>
      <c r="O604">
        <v>433.94</v>
      </c>
      <c r="P604">
        <v>431.78880189163499</v>
      </c>
      <c r="Q604">
        <v>410.88549732671902</v>
      </c>
      <c r="R604">
        <v>44.903988355965602</v>
      </c>
      <c r="S604">
        <v>-9.0795962575471734E-3</v>
      </c>
      <c r="T604">
        <v>-4.1427704558302247E-3</v>
      </c>
      <c r="U604">
        <v>4.6520266102461072E-2</v>
      </c>
      <c r="V604">
        <v>0.61288780141763599</v>
      </c>
      <c r="W604">
        <v>428.95</v>
      </c>
      <c r="X604">
        <v>437.7</v>
      </c>
      <c r="Y604">
        <v>426</v>
      </c>
      <c r="Z604">
        <v>437.7</v>
      </c>
      <c r="AA604">
        <v>385.45</v>
      </c>
      <c r="AB604">
        <v>447.35</v>
      </c>
      <c r="AC604">
        <v>2.4478377433267973E-3</v>
      </c>
      <c r="AD604">
        <v>1.7906976744185954E-2</v>
      </c>
      <c r="AE604">
        <v>9.3896713615022609E-3</v>
      </c>
      <c r="AF604">
        <v>1.7906976744185954E-2</v>
      </c>
      <c r="AG604">
        <v>0.11557919315086274</v>
      </c>
      <c r="AH604">
        <v>4.0348837209302379E-2</v>
      </c>
      <c r="AI604">
        <v>9.53488372093023</v>
      </c>
      <c r="AJ604">
        <v>31.037635227792101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0.04</v>
      </c>
      <c r="AM604" t="s">
        <v>2950</v>
      </c>
      <c r="AN604">
        <v>6.37</v>
      </c>
      <c r="AO604" t="s">
        <v>2950</v>
      </c>
      <c r="AP604">
        <v>-6.2773633124999006E-2</v>
      </c>
      <c r="AQ604">
        <f>(Table2[[#This Row],[Sharpe Ratio]]-AVERAGE(Table2[Sharpe Ratio]))/_xlfn.STDEV.P(Table2[Sharpe Ratio])</f>
        <v>-1.3301425322868052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-3.9065896100212107</v>
      </c>
      <c r="AS604">
        <f>_xlfn.RANK.AVG(Table2[[#This Row],[1Y Return vs Nifty Z-Score]],Table2[1Y Return vs Nifty Z-Score])</f>
        <v>548</v>
      </c>
      <c r="AT604">
        <f>_xlfn.RANK.AVG(Table2[[#This Row],[6M Return vs Nifty Z-Score]],Table2[6M Return vs Nifty Z-Score])</f>
        <v>478</v>
      </c>
      <c r="AU604">
        <f>_xlfn.RANK.AVG(Table2[[#This Row],[Sharpe Ratio Z-Score]],Table2[Sharpe Ratio Z-Score])</f>
        <v>656</v>
      </c>
      <c r="AV604">
        <f>(Table2[[#This Row],[Rank 1Y]]+Table2[[#This Row],[Rank 6M]]+Table2[[#This Row],[Rank Sharpe]])/3</f>
        <v>560.66666666666663</v>
      </c>
    </row>
    <row r="605" spans="1:48" x14ac:dyDescent="0.3">
      <c r="A605" t="s">
        <v>687</v>
      </c>
      <c r="B605" t="s">
        <v>688</v>
      </c>
      <c r="C605" t="s">
        <v>2913</v>
      </c>
      <c r="D605" t="s">
        <v>283</v>
      </c>
      <c r="E605">
        <v>21854.074831739999</v>
      </c>
      <c r="F605">
        <v>2673.5</v>
      </c>
      <c r="G605">
        <v>-4.8404647270539902</v>
      </c>
      <c r="H605">
        <f>(Table2[[#This Row],[1Y Return vs Nifty]]-AVERAGE(Table2[1Y Return vs Nifty]))/_xlfn.STDEV.P(Table2[1Y Return vs Nifty])</f>
        <v>-0.60590510917760843</v>
      </c>
      <c r="I605">
        <v>2.27710581348548</v>
      </c>
      <c r="J605">
        <f>(Table2[[#This Row],[1M Return vs Nifty]]-AVERAGE(Table2[1M Return vs Nifty]))/_xlfn.STDEV.P(Table2[1M Return vs Nifty])</f>
        <v>-9.7376905566929239E-2</v>
      </c>
      <c r="K605">
        <v>-7.3750715828123701</v>
      </c>
      <c r="L605">
        <f>(Table2[[#This Row],[6M Return vs Nifty]]-AVERAGE(Table2[6M Return vs Nifty]))/_xlfn.STDEV.P(Table2[6M Return vs Nifty])</f>
        <v>-0.68356224468555915</v>
      </c>
      <c r="M605">
        <v>-3.5723520430173501</v>
      </c>
      <c r="N605">
        <f>(Table2[[#This Row],[1W Return vs Nifty]]-AVERAGE(Table2[1W Return vs Nifty]))/_xlfn.STDEV.P(Table2[1W Return vs Nifty])</f>
        <v>-0.96639804586884104</v>
      </c>
      <c r="O605">
        <v>2680.58</v>
      </c>
      <c r="P605">
        <v>2560.8409278847398</v>
      </c>
      <c r="Q605">
        <v>2431.6541035065602</v>
      </c>
      <c r="R605">
        <v>78.017742047551295</v>
      </c>
      <c r="S605">
        <v>-2.6412194375843301E-3</v>
      </c>
      <c r="T605">
        <v>4.3992998896779101E-2</v>
      </c>
      <c r="U605">
        <v>9.945735955812407E-2</v>
      </c>
      <c r="V605">
        <v>0.87450143223723498</v>
      </c>
      <c r="W605">
        <v>2661</v>
      </c>
      <c r="X605">
        <v>2717</v>
      </c>
      <c r="Y605">
        <v>2650.3</v>
      </c>
      <c r="Z605">
        <v>2753.85</v>
      </c>
      <c r="AA605">
        <v>2507.9499999999998</v>
      </c>
      <c r="AB605">
        <v>2889</v>
      </c>
      <c r="AC605">
        <v>4.6974821495677777E-3</v>
      </c>
      <c r="AD605">
        <v>1.6270806059472509E-2</v>
      </c>
      <c r="AE605">
        <v>8.753725993283723E-3</v>
      </c>
      <c r="AF605">
        <v>3.0054236020198299E-2</v>
      </c>
      <c r="AG605">
        <v>6.6010087920413074E-2</v>
      </c>
      <c r="AH605">
        <v>8.0605947260145916E-2</v>
      </c>
      <c r="AI605">
        <v>8.0605947260145907</v>
      </c>
      <c r="AJ605">
        <v>37.546946545248701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0.15</v>
      </c>
      <c r="AM605" t="s">
        <v>2950</v>
      </c>
      <c r="AN605">
        <v>1.1000000000000001</v>
      </c>
      <c r="AO605" t="s">
        <v>2950</v>
      </c>
      <c r="AP605">
        <v>-3.6115218332477002E-2</v>
      </c>
      <c r="AQ605">
        <f>(Table2[[#This Row],[Sharpe Ratio]]-AVERAGE(Table2[Sharpe Ratio]))/_xlfn.STDEV.P(Table2[Sharpe Ratio])</f>
        <v>-1.0310371010199193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-3.384279406318857</v>
      </c>
      <c r="AS605">
        <f>_xlfn.RANK.AVG(Table2[[#This Row],[1Y Return vs Nifty Z-Score]],Table2[1Y Return vs Nifty Z-Score])</f>
        <v>536</v>
      </c>
      <c r="AT605">
        <f>_xlfn.RANK.AVG(Table2[[#This Row],[6M Return vs Nifty Z-Score]],Table2[6M Return vs Nifty Z-Score])</f>
        <v>531</v>
      </c>
      <c r="AU605">
        <f>_xlfn.RANK.AVG(Table2[[#This Row],[Sharpe Ratio Z-Score]],Table2[Sharpe Ratio Z-Score])</f>
        <v>615</v>
      </c>
      <c r="AV605">
        <f>(Table2[[#This Row],[Rank 1Y]]+Table2[[#This Row],[Rank 6M]]+Table2[[#This Row],[Rank Sharpe]])/3</f>
        <v>560.66666666666663</v>
      </c>
    </row>
    <row r="606" spans="1:48" hidden="1" x14ac:dyDescent="0.3">
      <c r="A606" t="s">
        <v>713</v>
      </c>
      <c r="B606" t="s">
        <v>714</v>
      </c>
      <c r="C606" t="s">
        <v>2917</v>
      </c>
      <c r="D606" t="s">
        <v>715</v>
      </c>
      <c r="E606">
        <v>20290.303711500001</v>
      </c>
      <c r="F606">
        <v>1351.5</v>
      </c>
      <c r="G606">
        <v>-19.759921814527999</v>
      </c>
      <c r="H606">
        <f>(Table2[[#This Row],[1Y Return vs Nifty]]-AVERAGE(Table2[1Y Return vs Nifty]))/_xlfn.STDEV.P(Table2[1Y Return vs Nifty])</f>
        <v>-0.78426014204747563</v>
      </c>
      <c r="I606">
        <v>1.0582842162205901</v>
      </c>
      <c r="J606">
        <f>(Table2[[#This Row],[1M Return vs Nifty]]-AVERAGE(Table2[1M Return vs Nifty]))/_xlfn.STDEV.P(Table2[1M Return vs Nifty])</f>
        <v>-0.20303327062061194</v>
      </c>
      <c r="K606">
        <v>-11.7154681681822</v>
      </c>
      <c r="L606">
        <f>(Table2[[#This Row],[6M Return vs Nifty]]-AVERAGE(Table2[6M Return vs Nifty]))/_xlfn.STDEV.P(Table2[6M Return vs Nifty])</f>
        <v>-0.81621984873402575</v>
      </c>
      <c r="M606">
        <v>3.34244982076993</v>
      </c>
      <c r="N606">
        <f>(Table2[[#This Row],[1W Return vs Nifty]]-AVERAGE(Table2[1W Return vs Nifty]))/_xlfn.STDEV.P(Table2[1W Return vs Nifty])</f>
        <v>0.34243253019197517</v>
      </c>
      <c r="O606">
        <v>1283.52</v>
      </c>
      <c r="P606">
        <v>1256.62953835588</v>
      </c>
      <c r="Q606">
        <v>1264.6222681621</v>
      </c>
      <c r="R606">
        <v>62.445709560534297</v>
      </c>
      <c r="S606">
        <v>5.2963724756918573E-2</v>
      </c>
      <c r="T606">
        <v>7.5495966590316321E-2</v>
      </c>
      <c r="U606">
        <v>6.8698562428574972E-2</v>
      </c>
      <c r="V606">
        <v>1.2657940525595599</v>
      </c>
      <c r="W606">
        <v>1341.25</v>
      </c>
      <c r="X606">
        <v>1371.5</v>
      </c>
      <c r="Y606">
        <v>1263.1500000000001</v>
      </c>
      <c r="Z606">
        <v>1382.5</v>
      </c>
      <c r="AA606">
        <v>1122.8499999999999</v>
      </c>
      <c r="AB606">
        <v>1382.5</v>
      </c>
      <c r="AC606">
        <v>7.6421248835041311E-3</v>
      </c>
      <c r="AD606">
        <v>1.4798372179060326E-2</v>
      </c>
      <c r="AE606">
        <v>6.9944187151169679E-2</v>
      </c>
      <c r="AF606">
        <v>2.2937476877543439E-2</v>
      </c>
      <c r="AG606">
        <v>0.20363361090083276</v>
      </c>
      <c r="AH606">
        <v>2.2937476877543439E-2</v>
      </c>
      <c r="AI606">
        <v>12.7487976322604</v>
      </c>
      <c r="AJ606">
        <v>21.718377088305498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0.04</v>
      </c>
      <c r="AM606" t="s">
        <v>2950</v>
      </c>
      <c r="AN606">
        <v>17.600000000000001</v>
      </c>
      <c r="AO606" t="s">
        <v>2950</v>
      </c>
      <c r="AP606">
        <v>2.7764313523019999E-3</v>
      </c>
      <c r="AQ606">
        <f>(Table2[[#This Row],[Sharpe Ratio]]-AVERAGE(Table2[Sharpe Ratio]))/_xlfn.STDEV.P(Table2[Sharpe Ratio])</f>
        <v>-0.59467568410215199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614</v>
      </c>
      <c r="AT606">
        <f>_xlfn.RANK.AVG(Table2[[#This Row],[6M Return vs Nifty Z-Score]],Table2[6M Return vs Nifty Z-Score])</f>
        <v>575</v>
      </c>
      <c r="AU606">
        <f>_xlfn.RANK.AVG(Table2[[#This Row],[Sharpe Ratio Z-Score]],Table2[Sharpe Ratio Z-Score])</f>
        <v>495</v>
      </c>
      <c r="AV606">
        <f>(Table2[[#This Row],[Rank 1Y]]+Table2[[#This Row],[Rank 6M]]+Table2[[#This Row],[Rank Sharpe]])/3</f>
        <v>561.33333333333337</v>
      </c>
    </row>
    <row r="607" spans="1:48" x14ac:dyDescent="0.3">
      <c r="A607" t="s">
        <v>551</v>
      </c>
      <c r="B607" t="s">
        <v>552</v>
      </c>
      <c r="C607" t="s">
        <v>2904</v>
      </c>
      <c r="D607" t="s">
        <v>185</v>
      </c>
      <c r="E607">
        <v>32252.53686</v>
      </c>
      <c r="F607">
        <v>471.1</v>
      </c>
      <c r="G607">
        <v>-26.564867741418901</v>
      </c>
      <c r="H607">
        <f>(Table2[[#This Row],[1Y Return vs Nifty]]-AVERAGE(Table2[1Y Return vs Nifty]))/_xlfn.STDEV.P(Table2[1Y Return vs Nifty])</f>
        <v>-0.86561004287511922</v>
      </c>
      <c r="I607">
        <v>3.2787141498415902</v>
      </c>
      <c r="J607">
        <f>(Table2[[#This Row],[1M Return vs Nifty]]-AVERAGE(Table2[1M Return vs Nifty]))/_xlfn.STDEV.P(Table2[1M Return vs Nifty])</f>
        <v>-1.0550173693836686E-2</v>
      </c>
      <c r="K607">
        <v>6.4618046942071103</v>
      </c>
      <c r="L607">
        <f>(Table2[[#This Row],[6M Return vs Nifty]]-AVERAGE(Table2[6M Return vs Nifty]))/_xlfn.STDEV.P(Table2[6M Return vs Nifty])</f>
        <v>-0.26065921766456895</v>
      </c>
      <c r="M607">
        <v>-2.8153661267686001</v>
      </c>
      <c r="N607">
        <f>(Table2[[#This Row],[1W Return vs Nifty]]-AVERAGE(Table2[1W Return vs Nifty]))/_xlfn.STDEV.P(Table2[1W Return vs Nifty])</f>
        <v>-0.82311609327632995</v>
      </c>
      <c r="O607">
        <v>467.15</v>
      </c>
      <c r="P607">
        <v>456.84800372073499</v>
      </c>
      <c r="Q607">
        <v>442.34674248865298</v>
      </c>
      <c r="R607">
        <v>67.303889015083499</v>
      </c>
      <c r="S607">
        <v>8.4555282029328271E-3</v>
      </c>
      <c r="T607">
        <v>3.1196363261285276E-2</v>
      </c>
      <c r="U607">
        <v>6.5001625985941613E-2</v>
      </c>
      <c r="V607">
        <v>0.78655889008707902</v>
      </c>
      <c r="W607">
        <v>469.6</v>
      </c>
      <c r="X607">
        <v>482</v>
      </c>
      <c r="Y607">
        <v>468.6</v>
      </c>
      <c r="Z607">
        <v>484.7</v>
      </c>
      <c r="AA607">
        <v>423</v>
      </c>
      <c r="AB607">
        <v>490.45</v>
      </c>
      <c r="AC607">
        <v>3.1942078364566306E-3</v>
      </c>
      <c r="AD607">
        <v>2.3137338144767483E-2</v>
      </c>
      <c r="AE607">
        <v>5.3350405463081785E-3</v>
      </c>
      <c r="AF607">
        <v>2.8868605391636493E-2</v>
      </c>
      <c r="AG607">
        <v>0.11371158392434988</v>
      </c>
      <c r="AH607">
        <v>4.1074081935894569E-2</v>
      </c>
      <c r="AI607">
        <v>6.3468478030142199</v>
      </c>
      <c r="AJ607">
        <v>25.392600479105599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0.04</v>
      </c>
      <c r="AM607" t="s">
        <v>2950</v>
      </c>
      <c r="AN607">
        <v>6.52</v>
      </c>
      <c r="AO607" t="s">
        <v>2950</v>
      </c>
      <c r="AP607">
        <v>-6.0068040884332E-2</v>
      </c>
      <c r="AQ607">
        <f>(Table2[[#This Row],[Sharpe Ratio]]-AVERAGE(Table2[Sharpe Ratio]))/_xlfn.STDEV.P(Table2[Sharpe Ratio])</f>
        <v>-1.2997859885734839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-3.2597215160833386</v>
      </c>
      <c r="AS607">
        <f>_xlfn.RANK.AVG(Table2[[#This Row],[1Y Return vs Nifty Z-Score]],Table2[1Y Return vs Nifty Z-Score])</f>
        <v>644</v>
      </c>
      <c r="AT607">
        <f>_xlfn.RANK.AVG(Table2[[#This Row],[6M Return vs Nifty Z-Score]],Table2[6M Return vs Nifty Z-Score])</f>
        <v>388</v>
      </c>
      <c r="AU607">
        <f>_xlfn.RANK.AVG(Table2[[#This Row],[Sharpe Ratio Z-Score]],Table2[Sharpe Ratio Z-Score])</f>
        <v>653</v>
      </c>
      <c r="AV607">
        <f>(Table2[[#This Row],[Rank 1Y]]+Table2[[#This Row],[Rank 6M]]+Table2[[#This Row],[Rank Sharpe]])/3</f>
        <v>561.66666666666663</v>
      </c>
    </row>
    <row r="608" spans="1:48" hidden="1" x14ac:dyDescent="0.3">
      <c r="A608" t="s">
        <v>450</v>
      </c>
      <c r="B608" t="s">
        <v>451</v>
      </c>
      <c r="C608" t="s">
        <v>2905</v>
      </c>
      <c r="D608" t="s">
        <v>354</v>
      </c>
      <c r="E608">
        <v>45928.563117799997</v>
      </c>
      <c r="F608">
        <v>7120.6</v>
      </c>
      <c r="G608">
        <v>-33.2308485797831</v>
      </c>
      <c r="H608">
        <f>(Table2[[#This Row],[1Y Return vs Nifty]]-AVERAGE(Table2[1Y Return vs Nifty]))/_xlfn.STDEV.P(Table2[1Y Return vs Nifty])</f>
        <v>-0.94529868198347722</v>
      </c>
      <c r="I608">
        <v>-5.4285738471690701</v>
      </c>
      <c r="J608">
        <f>(Table2[[#This Row],[1M Return vs Nifty]]-AVERAGE(Table2[1M Return vs Nifty]))/_xlfn.STDEV.P(Table2[1M Return vs Nifty])</f>
        <v>-0.76536154338420015</v>
      </c>
      <c r="K608">
        <v>-29.378599303969398</v>
      </c>
      <c r="L608">
        <f>(Table2[[#This Row],[6M Return vs Nifty]]-AVERAGE(Table2[6M Return vs Nifty]))/_xlfn.STDEV.P(Table2[6M Return vs Nifty])</f>
        <v>-1.356066521815801</v>
      </c>
      <c r="M608">
        <v>-0.76023254921226702</v>
      </c>
      <c r="N608">
        <f>(Table2[[#This Row],[1W Return vs Nifty]]-AVERAGE(Table2[1W Return vs Nifty]))/_xlfn.STDEV.P(Table2[1W Return vs Nifty])</f>
        <v>-0.4341213372180921</v>
      </c>
      <c r="O608">
        <v>7167.59</v>
      </c>
      <c r="P608">
        <v>7269.9909593771499</v>
      </c>
      <c r="Q608">
        <v>7535.4654650973398</v>
      </c>
      <c r="R608">
        <v>61.232923437457899</v>
      </c>
      <c r="S608">
        <v>-6.5558995422450028E-3</v>
      </c>
      <c r="T608">
        <v>-2.0548988329133877E-2</v>
      </c>
      <c r="U608">
        <v>-5.5055054929109226E-2</v>
      </c>
      <c r="V608">
        <v>0.81965580056639498</v>
      </c>
      <c r="W608">
        <v>7077.1</v>
      </c>
      <c r="X608">
        <v>7357.95</v>
      </c>
      <c r="Y608">
        <v>7077.1</v>
      </c>
      <c r="Z608">
        <v>7362.5</v>
      </c>
      <c r="AA608">
        <v>6411.2</v>
      </c>
      <c r="AB608">
        <v>7375</v>
      </c>
      <c r="AC608">
        <v>6.146585465798049E-3</v>
      </c>
      <c r="AD608">
        <v>3.3332865207988061E-2</v>
      </c>
      <c r="AE608">
        <v>6.146585465798049E-3</v>
      </c>
      <c r="AF608">
        <v>3.397185630424393E-2</v>
      </c>
      <c r="AG608">
        <v>0.11065011230346911</v>
      </c>
      <c r="AH608">
        <v>3.5727326348903077E-2</v>
      </c>
      <c r="AI608">
        <v>29.202595286914001</v>
      </c>
      <c r="AJ608">
        <v>11.065011230346901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-0.08</v>
      </c>
      <c r="AM608" t="s">
        <v>2949</v>
      </c>
      <c r="AN608">
        <v>5.86</v>
      </c>
      <c r="AO608" t="s">
        <v>2950</v>
      </c>
      <c r="AP608">
        <v>6.8990724400252001E-2</v>
      </c>
      <c r="AQ608">
        <f>(Table2[[#This Row],[Sharpe Ratio]]-AVERAGE(Table2[Sharpe Ratio]))/_xlfn.STDEV.P(Table2[Sharpe Ratio])</f>
        <v>0.14824375924354147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675</v>
      </c>
      <c r="AT608">
        <f>_xlfn.RANK.AVG(Table2[[#This Row],[6M Return vs Nifty Z-Score]],Table2[6M Return vs Nifty Z-Score])</f>
        <v>706</v>
      </c>
      <c r="AU608">
        <f>_xlfn.RANK.AVG(Table2[[#This Row],[Sharpe Ratio Z-Score]],Table2[Sharpe Ratio Z-Score])</f>
        <v>308</v>
      </c>
      <c r="AV608">
        <f>(Table2[[#This Row],[Rank 1Y]]+Table2[[#This Row],[Rank 6M]]+Table2[[#This Row],[Rank Sharpe]])/3</f>
        <v>563</v>
      </c>
    </row>
    <row r="609" spans="1:48" hidden="1" x14ac:dyDescent="0.3">
      <c r="A609" t="s">
        <v>457</v>
      </c>
      <c r="B609" t="s">
        <v>458</v>
      </c>
      <c r="C609" t="s">
        <v>2905</v>
      </c>
      <c r="D609" t="s">
        <v>21</v>
      </c>
      <c r="E609">
        <v>45187.461373534999</v>
      </c>
      <c r="F609">
        <v>2429.75</v>
      </c>
      <c r="G609">
        <v>4.8368509098493302</v>
      </c>
      <c r="H609">
        <f>(Table2[[#This Row],[1Y Return vs Nifty]]-AVERAGE(Table2[1Y Return vs Nifty]))/_xlfn.STDEV.P(Table2[1Y Return vs Nifty])</f>
        <v>-0.49021739089186223</v>
      </c>
      <c r="I609">
        <v>0.101901921659865</v>
      </c>
      <c r="J609">
        <f>(Table2[[#This Row],[1M Return vs Nifty]]-AVERAGE(Table2[1M Return vs Nifty]))/_xlfn.STDEV.P(Table2[1M Return vs Nifty])</f>
        <v>-0.28593947861015223</v>
      </c>
      <c r="K609">
        <v>-18.6825516967799</v>
      </c>
      <c r="L609">
        <f>(Table2[[#This Row],[6M Return vs Nifty]]-AVERAGE(Table2[6M Return vs Nifty]))/_xlfn.STDEV.P(Table2[6M Return vs Nifty])</f>
        <v>-1.0291581344253911</v>
      </c>
      <c r="M609">
        <v>-1.5382506624768799</v>
      </c>
      <c r="N609">
        <f>(Table2[[#This Row],[1W Return vs Nifty]]-AVERAGE(Table2[1W Return vs Nifty]))/_xlfn.STDEV.P(Table2[1W Return vs Nifty])</f>
        <v>-0.5813842545697322</v>
      </c>
      <c r="O609">
        <v>2391.9299999999998</v>
      </c>
      <c r="P609">
        <v>2385.4447495435002</v>
      </c>
      <c r="Q609">
        <v>2386.19586701044</v>
      </c>
      <c r="R609">
        <v>64.132193367430105</v>
      </c>
      <c r="S609">
        <v>1.5811499500403503E-2</v>
      </c>
      <c r="T609">
        <v>1.8573161447138276E-2</v>
      </c>
      <c r="U609">
        <v>1.8252538943555718E-2</v>
      </c>
      <c r="V609">
        <v>3.9854544741965698</v>
      </c>
      <c r="W609">
        <v>2420.1</v>
      </c>
      <c r="X609">
        <v>2489</v>
      </c>
      <c r="Y609">
        <v>2389.1999999999998</v>
      </c>
      <c r="Z609">
        <v>2489</v>
      </c>
      <c r="AA609">
        <v>2187</v>
      </c>
      <c r="AB609">
        <v>2557.5</v>
      </c>
      <c r="AC609">
        <v>3.9874385355977982E-3</v>
      </c>
      <c r="AD609">
        <v>2.4385224817367934E-2</v>
      </c>
      <c r="AE609">
        <v>1.6972208270550793E-2</v>
      </c>
      <c r="AF609">
        <v>2.4385224817367934E-2</v>
      </c>
      <c r="AG609">
        <v>0.11099679926840422</v>
      </c>
      <c r="AH609">
        <v>5.257742566107626E-2</v>
      </c>
      <c r="AI609">
        <v>16.785677538841401</v>
      </c>
      <c r="AJ609">
        <v>34.418566054436802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-0.02</v>
      </c>
      <c r="AM609" t="s">
        <v>2949</v>
      </c>
      <c r="AN609">
        <v>6.78</v>
      </c>
      <c r="AO609" t="s">
        <v>2950</v>
      </c>
      <c r="AP609">
        <v>-8.2871127851600005E-3</v>
      </c>
      <c r="AQ609">
        <f>(Table2[[#This Row],[Sharpe Ratio]]-AVERAGE(Table2[Sharpe Ratio]))/_xlfn.STDEV.P(Table2[Sharpe Ratio])</f>
        <v>-0.71880782647935215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477</v>
      </c>
      <c r="AT609">
        <f>_xlfn.RANK.AVG(Table2[[#This Row],[6M Return vs Nifty Z-Score]],Table2[6M Return vs Nifty Z-Score])</f>
        <v>647</v>
      </c>
      <c r="AU609">
        <f>_xlfn.RANK.AVG(Table2[[#This Row],[Sharpe Ratio Z-Score]],Table2[Sharpe Ratio Z-Score])</f>
        <v>567</v>
      </c>
      <c r="AV609">
        <f>(Table2[[#This Row],[Rank 1Y]]+Table2[[#This Row],[Rank 6M]]+Table2[[#This Row],[Rank Sharpe]])/3</f>
        <v>563.66666666666663</v>
      </c>
    </row>
    <row r="610" spans="1:48" hidden="1" x14ac:dyDescent="0.3">
      <c r="A610" t="s">
        <v>1570</v>
      </c>
      <c r="B610" t="s">
        <v>1571</v>
      </c>
      <c r="C610" t="s">
        <v>2915</v>
      </c>
      <c r="D610" t="s">
        <v>349</v>
      </c>
      <c r="E610">
        <v>5072.2980250500004</v>
      </c>
      <c r="F610">
        <v>563.25</v>
      </c>
      <c r="G610">
        <v>-44.348194207296302</v>
      </c>
      <c r="H610">
        <f>(Table2[[#This Row],[1Y Return vs Nifty]]-AVERAGE(Table2[1Y Return vs Nifty]))/_xlfn.STDEV.P(Table2[1Y Return vs Nifty])</f>
        <v>-1.0782012757705881</v>
      </c>
      <c r="I610">
        <v>-6.6976671256145099</v>
      </c>
      <c r="J610">
        <f>(Table2[[#This Row],[1M Return vs Nifty]]-AVERAGE(Table2[1M Return vs Nifty]))/_xlfn.STDEV.P(Table2[1M Return vs Nifty])</f>
        <v>-0.87537582522455104</v>
      </c>
      <c r="K610">
        <v>-33.693927129854202</v>
      </c>
      <c r="L610">
        <f>(Table2[[#This Row],[6M Return vs Nifty]]-AVERAGE(Table2[6M Return vs Nifty]))/_xlfn.STDEV.P(Table2[6M Return vs Nifty])</f>
        <v>-1.4879579374516789</v>
      </c>
      <c r="M610">
        <v>-5.8756136813764499</v>
      </c>
      <c r="N610">
        <f>(Table2[[#This Row],[1W Return vs Nifty]]-AVERAGE(Table2[1W Return vs Nifty]))/_xlfn.STDEV.P(Table2[1W Return vs Nifty])</f>
        <v>-1.4023583692932373</v>
      </c>
      <c r="O610">
        <v>571.91999999999996</v>
      </c>
      <c r="P610">
        <v>571.78029892162897</v>
      </c>
      <c r="Q610">
        <v>616.95773636707497</v>
      </c>
      <c r="R610">
        <v>60.258578303107299</v>
      </c>
      <c r="S610">
        <v>-1.51594628619387E-2</v>
      </c>
      <c r="T610">
        <v>-1.4918840221877172E-2</v>
      </c>
      <c r="U610">
        <v>-8.7052537315327805E-2</v>
      </c>
      <c r="V610">
        <v>1.70282355969373</v>
      </c>
      <c r="W610">
        <v>561.75</v>
      </c>
      <c r="X610">
        <v>570.25</v>
      </c>
      <c r="Y610">
        <v>558.45000000000005</v>
      </c>
      <c r="Z610">
        <v>599</v>
      </c>
      <c r="AA610">
        <v>511.25</v>
      </c>
      <c r="AB610">
        <v>617.85</v>
      </c>
      <c r="AC610">
        <v>2.6702269692924219E-3</v>
      </c>
      <c r="AD610">
        <v>1.2427873945849877E-2</v>
      </c>
      <c r="AE610">
        <v>8.5952189094815612E-3</v>
      </c>
      <c r="AF610">
        <v>6.347092765201956E-2</v>
      </c>
      <c r="AG610">
        <v>0.10171149144254277</v>
      </c>
      <c r="AH610">
        <v>9.6937416777629792E-2</v>
      </c>
      <c r="AI610">
        <v>41.855304039059</v>
      </c>
      <c r="AJ610">
        <v>10.171149144254199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-0.05</v>
      </c>
      <c r="AM610" t="s">
        <v>2949</v>
      </c>
      <c r="AN610">
        <v>4.46</v>
      </c>
      <c r="AO610" t="s">
        <v>2950</v>
      </c>
      <c r="AP610">
        <v>8.3604525933606996E-2</v>
      </c>
      <c r="AQ610">
        <f>(Table2[[#This Row],[Sharpe Ratio]]-AVERAGE(Table2[Sharpe Ratio]))/_xlfn.STDEV.P(Table2[Sharpe Ratio])</f>
        <v>0.31220952555418341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709</v>
      </c>
      <c r="AT610">
        <f>_xlfn.RANK.AVG(Table2[[#This Row],[6M Return vs Nifty Z-Score]],Table2[6M Return vs Nifty Z-Score])</f>
        <v>713</v>
      </c>
      <c r="AU610">
        <f>_xlfn.RANK.AVG(Table2[[#This Row],[Sharpe Ratio Z-Score]],Table2[Sharpe Ratio Z-Score])</f>
        <v>271</v>
      </c>
      <c r="AV610">
        <f>(Table2[[#This Row],[Rank 1Y]]+Table2[[#This Row],[Rank 6M]]+Table2[[#This Row],[Rank Sharpe]])/3</f>
        <v>564.33333333333337</v>
      </c>
    </row>
    <row r="611" spans="1:48" x14ac:dyDescent="0.3">
      <c r="A611" t="s">
        <v>2000</v>
      </c>
      <c r="B611" t="s">
        <v>2001</v>
      </c>
      <c r="C611" t="s">
        <v>2917</v>
      </c>
      <c r="D611" t="s">
        <v>46</v>
      </c>
      <c r="E611">
        <v>2736.4337676</v>
      </c>
      <c r="F611">
        <v>1693.45</v>
      </c>
      <c r="G611">
        <v>-20.831861764940498</v>
      </c>
      <c r="H611">
        <f>(Table2[[#This Row],[1Y Return vs Nifty]]-AVERAGE(Table2[1Y Return vs Nifty]))/_xlfn.STDEV.P(Table2[1Y Return vs Nifty])</f>
        <v>-0.79707467571109381</v>
      </c>
      <c r="I611">
        <v>-0.174464611806387</v>
      </c>
      <c r="J611">
        <f>(Table2[[#This Row],[1M Return vs Nifty]]-AVERAGE(Table2[1M Return vs Nifty]))/_xlfn.STDEV.P(Table2[1M Return vs Nifty])</f>
        <v>-0.30989694983814614</v>
      </c>
      <c r="K611">
        <v>-14.913611182875099</v>
      </c>
      <c r="L611">
        <f>(Table2[[#This Row],[6M Return vs Nifty]]-AVERAGE(Table2[6M Return vs Nifty]))/_xlfn.STDEV.P(Table2[6M Return vs Nifty])</f>
        <v>-0.91396621393105548</v>
      </c>
      <c r="M611">
        <v>3.3665049474826598</v>
      </c>
      <c r="N611">
        <f>(Table2[[#This Row],[1W Return vs Nifty]]-AVERAGE(Table2[1W Return vs Nifty]))/_xlfn.STDEV.P(Table2[1W Return vs Nifty])</f>
        <v>0.34698567371984973</v>
      </c>
      <c r="O611">
        <v>1622.22</v>
      </c>
      <c r="P611">
        <v>1614.6633549800899</v>
      </c>
      <c r="Q611">
        <v>1605.1835295752201</v>
      </c>
      <c r="R611">
        <v>51.015218342211199</v>
      </c>
      <c r="S611">
        <v>4.3908964258855265E-2</v>
      </c>
      <c r="T611">
        <v>4.8794471477233481E-2</v>
      </c>
      <c r="U611">
        <v>5.4988397774139885E-2</v>
      </c>
      <c r="V611">
        <v>1.0340768995095699</v>
      </c>
      <c r="W611">
        <v>1664.05</v>
      </c>
      <c r="X611">
        <v>1697.95</v>
      </c>
      <c r="Y611">
        <v>1628</v>
      </c>
      <c r="Z611">
        <v>1705</v>
      </c>
      <c r="AA611">
        <v>1414</v>
      </c>
      <c r="AB611">
        <v>1705</v>
      </c>
      <c r="AC611">
        <v>1.7667738349208317E-2</v>
      </c>
      <c r="AD611">
        <v>2.6572972334584222E-3</v>
      </c>
      <c r="AE611">
        <v>4.0202702702702764E-2</v>
      </c>
      <c r="AF611">
        <v>6.8203962325430467E-3</v>
      </c>
      <c r="AG611">
        <v>0.19763083451202257</v>
      </c>
      <c r="AH611">
        <v>6.8203962325430467E-3</v>
      </c>
      <c r="AI611">
        <v>16.3719035105849</v>
      </c>
      <c r="AJ611">
        <v>19.763083451202199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-0.02</v>
      </c>
      <c r="AM611" t="s">
        <v>2949</v>
      </c>
      <c r="AN611">
        <v>16.18</v>
      </c>
      <c r="AO611" t="s">
        <v>2950</v>
      </c>
      <c r="AP611">
        <v>6.1487099872760001E-3</v>
      </c>
      <c r="AQ611">
        <f>(Table2[[#This Row],[Sharpe Ratio]]-AVERAGE(Table2[Sharpe Ratio]))/_xlfn.STDEV.P(Table2[Sharpe Ratio])</f>
        <v>-0.55683896862914706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-2.2307911343895928</v>
      </c>
      <c r="AS611">
        <f>_xlfn.RANK.AVG(Table2[[#This Row],[1Y Return vs Nifty Z-Score]],Table2[1Y Return vs Nifty Z-Score])</f>
        <v>620</v>
      </c>
      <c r="AT611">
        <f>_xlfn.RANK.AVG(Table2[[#This Row],[6M Return vs Nifty Z-Score]],Table2[6M Return vs Nifty Z-Score])</f>
        <v>611</v>
      </c>
      <c r="AU611">
        <f>_xlfn.RANK.AVG(Table2[[#This Row],[Sharpe Ratio Z-Score]],Table2[Sharpe Ratio Z-Score])</f>
        <v>487</v>
      </c>
      <c r="AV611">
        <f>(Table2[[#This Row],[Rank 1Y]]+Table2[[#This Row],[Rank 6M]]+Table2[[#This Row],[Rank Sharpe]])/3</f>
        <v>572.66666666666663</v>
      </c>
    </row>
    <row r="612" spans="1:48" hidden="1" x14ac:dyDescent="0.3">
      <c r="A612" t="s">
        <v>19</v>
      </c>
      <c r="B612" t="s">
        <v>20</v>
      </c>
      <c r="C612" t="s">
        <v>2905</v>
      </c>
      <c r="D612" t="s">
        <v>21</v>
      </c>
      <c r="E612">
        <v>1392782.7900541001</v>
      </c>
      <c r="F612">
        <v>3810.75</v>
      </c>
      <c r="G612">
        <v>-7.6702307501979803</v>
      </c>
      <c r="H612">
        <f>(Table2[[#This Row],[1Y Return vs Nifty]]-AVERAGE(Table2[1Y Return vs Nifty]))/_xlfn.STDEV.P(Table2[1Y Return vs Nifty])</f>
        <v>-0.63973361976701948</v>
      </c>
      <c r="I612">
        <v>-5.6819280430923698</v>
      </c>
      <c r="J612">
        <f>(Table2[[#This Row],[1M Return vs Nifty]]-AVERAGE(Table2[1M Return vs Nifty]))/_xlfn.STDEV.P(Table2[1M Return vs Nifty])</f>
        <v>-0.7873241369847932</v>
      </c>
      <c r="K612">
        <v>-9.9532744239394493</v>
      </c>
      <c r="L612">
        <f>(Table2[[#This Row],[6M Return vs Nifty]]-AVERAGE(Table2[6M Return vs Nifty]))/_xlfn.STDEV.P(Table2[6M Return vs Nifty])</f>
        <v>-0.7623610836690079</v>
      </c>
      <c r="M612">
        <v>-2.5694141666821499</v>
      </c>
      <c r="N612">
        <f>(Table2[[#This Row],[1W Return vs Nifty]]-AVERAGE(Table2[1W Return vs Nifty]))/_xlfn.STDEV.P(Table2[1W Return vs Nifty])</f>
        <v>-0.77656241727166087</v>
      </c>
      <c r="O612">
        <v>3821.66</v>
      </c>
      <c r="P612">
        <v>3854.8443552742901</v>
      </c>
      <c r="Q612">
        <v>3767.0722024245201</v>
      </c>
      <c r="R612">
        <v>45.138239032755898</v>
      </c>
      <c r="S612">
        <v>-2.8547803833935959E-3</v>
      </c>
      <c r="T612">
        <v>-1.143868628935929E-2</v>
      </c>
      <c r="U612">
        <v>1.1594627134401181E-2</v>
      </c>
      <c r="V612">
        <v>0.95876111977810996</v>
      </c>
      <c r="W612">
        <v>3798.05</v>
      </c>
      <c r="X612">
        <v>3877.8</v>
      </c>
      <c r="Y612">
        <v>3780.05</v>
      </c>
      <c r="Z612">
        <v>3877.8</v>
      </c>
      <c r="AA612">
        <v>3591.5</v>
      </c>
      <c r="AB612">
        <v>3915</v>
      </c>
      <c r="AC612">
        <v>3.3438211713905375E-3</v>
      </c>
      <c r="AD612">
        <v>1.7594961621728133E-2</v>
      </c>
      <c r="AE612">
        <v>8.1215856933107844E-3</v>
      </c>
      <c r="AF612">
        <v>1.7594961621728133E-2</v>
      </c>
      <c r="AG612">
        <v>6.1046916330224077E-2</v>
      </c>
      <c r="AH612">
        <v>2.7356819523715714E-2</v>
      </c>
      <c r="AI612">
        <v>11.6512497539854</v>
      </c>
      <c r="AJ612">
        <v>20.099275133942601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-0.03</v>
      </c>
      <c r="AM612" t="s">
        <v>2949</v>
      </c>
      <c r="AN612">
        <v>2.58</v>
      </c>
      <c r="AO612" t="s">
        <v>2950</v>
      </c>
      <c r="AP612">
        <v>-2.9797965919495999E-2</v>
      </c>
      <c r="AQ612">
        <f>(Table2[[#This Row],[Sharpe Ratio]]-AVERAGE(Table2[Sharpe Ratio]))/_xlfn.STDEV.P(Table2[Sharpe Ratio])</f>
        <v>-0.96015799878851094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557</v>
      </c>
      <c r="AT612">
        <f>_xlfn.RANK.AVG(Table2[[#This Row],[6M Return vs Nifty Z-Score]],Table2[6M Return vs Nifty Z-Score])</f>
        <v>554</v>
      </c>
      <c r="AU612">
        <f>_xlfn.RANK.AVG(Table2[[#This Row],[Sharpe Ratio Z-Score]],Table2[Sharpe Ratio Z-Score])</f>
        <v>608</v>
      </c>
      <c r="AV612">
        <f>(Table2[[#This Row],[Rank 1Y]]+Table2[[#This Row],[Rank 6M]]+Table2[[#This Row],[Rank Sharpe]])/3</f>
        <v>573</v>
      </c>
    </row>
    <row r="613" spans="1:48" hidden="1" x14ac:dyDescent="0.3">
      <c r="A613" t="s">
        <v>1289</v>
      </c>
      <c r="B613" t="s">
        <v>1290</v>
      </c>
      <c r="C613" t="s">
        <v>2908</v>
      </c>
      <c r="D613" t="s">
        <v>235</v>
      </c>
      <c r="E613">
        <v>7610.5273031999996</v>
      </c>
      <c r="F613">
        <v>600.5</v>
      </c>
      <c r="G613">
        <v>-32.457070005712602</v>
      </c>
      <c r="H613">
        <f>(Table2[[#This Row],[1Y Return vs Nifty]]-AVERAGE(Table2[1Y Return vs Nifty]))/_xlfn.STDEV.P(Table2[1Y Return vs Nifty])</f>
        <v>-0.9360485261498438</v>
      </c>
      <c r="I613">
        <v>2.34909628316389</v>
      </c>
      <c r="J613">
        <f>(Table2[[#This Row],[1M Return vs Nifty]]-AVERAGE(Table2[1M Return vs Nifty]))/_xlfn.STDEV.P(Table2[1M Return vs Nifty])</f>
        <v>-9.1136245439313313E-2</v>
      </c>
      <c r="K613">
        <v>-15.895844622942599</v>
      </c>
      <c r="L613">
        <f>(Table2[[#This Row],[6M Return vs Nifty]]-AVERAGE(Table2[6M Return vs Nifty]))/_xlfn.STDEV.P(Table2[6M Return vs Nifty])</f>
        <v>-0.94398668146502274</v>
      </c>
      <c r="M613">
        <v>-0.30702299061284399</v>
      </c>
      <c r="N613">
        <f>(Table2[[#This Row],[1W Return vs Nifty]]-AVERAGE(Table2[1W Return vs Nifty]))/_xlfn.STDEV.P(Table2[1W Return vs Nifty])</f>
        <v>-0.34833803650424267</v>
      </c>
      <c r="O613">
        <v>594.91</v>
      </c>
      <c r="P613">
        <v>590.65830333517704</v>
      </c>
      <c r="Q613">
        <v>604.03331971100602</v>
      </c>
      <c r="R613">
        <v>53.8534842356027</v>
      </c>
      <c r="S613">
        <v>9.3963792842615135E-3</v>
      </c>
      <c r="T613">
        <v>1.6662250592688554E-2</v>
      </c>
      <c r="U613">
        <v>-5.8495443805922642E-3</v>
      </c>
      <c r="V613">
        <v>1.6579624607671199</v>
      </c>
      <c r="W613">
        <v>590</v>
      </c>
      <c r="X613">
        <v>617.65</v>
      </c>
      <c r="Y613">
        <v>590</v>
      </c>
      <c r="Z613">
        <v>624</v>
      </c>
      <c r="AA613">
        <v>559.5</v>
      </c>
      <c r="AB613">
        <v>624</v>
      </c>
      <c r="AC613">
        <v>1.7796610169491522E-2</v>
      </c>
      <c r="AD613">
        <v>2.8559533721898456E-2</v>
      </c>
      <c r="AE613">
        <v>1.7796610169491522E-2</v>
      </c>
      <c r="AF613">
        <v>3.9134054954204744E-2</v>
      </c>
      <c r="AG613">
        <v>7.3279714030384246E-2</v>
      </c>
      <c r="AH613">
        <v>3.9134054954204744E-2</v>
      </c>
      <c r="AI613">
        <v>24.812656119900002</v>
      </c>
      <c r="AJ613">
        <v>8.8651196519216704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-0.02</v>
      </c>
      <c r="AM613" t="s">
        <v>2949</v>
      </c>
      <c r="AN613">
        <v>4.76</v>
      </c>
      <c r="AO613" t="s">
        <v>2950</v>
      </c>
      <c r="AP613">
        <v>3.0099695472539999E-2</v>
      </c>
      <c r="AQ613">
        <f>(Table2[[#This Row],[Sharpe Ratio]]-AVERAGE(Table2[Sharpe Ratio]))/_xlfn.STDEV.P(Table2[Sharpe Ratio])</f>
        <v>-0.28811069282610258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673</v>
      </c>
      <c r="AT613">
        <f>_xlfn.RANK.AVG(Table2[[#This Row],[6M Return vs Nifty Z-Score]],Table2[6M Return vs Nifty Z-Score])</f>
        <v>631</v>
      </c>
      <c r="AU613">
        <f>_xlfn.RANK.AVG(Table2[[#This Row],[Sharpe Ratio Z-Score]],Table2[Sharpe Ratio Z-Score])</f>
        <v>415</v>
      </c>
      <c r="AV613">
        <f>(Table2[[#This Row],[Rank 1Y]]+Table2[[#This Row],[Rank 6M]]+Table2[[#This Row],[Rank Sharpe]])/3</f>
        <v>573</v>
      </c>
    </row>
    <row r="614" spans="1:48" hidden="1" x14ac:dyDescent="0.3">
      <c r="A614" t="s">
        <v>483</v>
      </c>
      <c r="B614" t="s">
        <v>484</v>
      </c>
      <c r="C614" t="s">
        <v>621</v>
      </c>
      <c r="D614" t="s">
        <v>485</v>
      </c>
      <c r="E614">
        <v>39657.487468259998</v>
      </c>
      <c r="F614">
        <v>39808.400000000001</v>
      </c>
      <c r="G614">
        <v>-20.5809826322572</v>
      </c>
      <c r="H614">
        <f>(Table2[[#This Row],[1Y Return vs Nifty]]-AVERAGE(Table2[1Y Return vs Nifty]))/_xlfn.STDEV.P(Table2[1Y Return vs Nifty])</f>
        <v>-0.79407553467709069</v>
      </c>
      <c r="I614">
        <v>6.9992201661718099</v>
      </c>
      <c r="J614">
        <f>(Table2[[#This Row],[1M Return vs Nifty]]-AVERAGE(Table2[1M Return vs Nifty]))/_xlfn.STDEV.P(Table2[1M Return vs Nifty])</f>
        <v>0.31197048292066543</v>
      </c>
      <c r="K614">
        <v>-3.63938410946631</v>
      </c>
      <c r="L614">
        <f>(Table2[[#This Row],[6M Return vs Nifty]]-AVERAGE(Table2[6M Return vs Nifty]))/_xlfn.STDEV.P(Table2[6M Return vs Nifty])</f>
        <v>-0.56938665267667077</v>
      </c>
      <c r="M614">
        <v>1.9366150339028301</v>
      </c>
      <c r="N614">
        <f>(Table2[[#This Row],[1W Return vs Nifty]]-AVERAGE(Table2[1W Return vs Nifty]))/_xlfn.STDEV.P(Table2[1W Return vs Nifty])</f>
        <v>7.6336756200582445E-2</v>
      </c>
      <c r="O614">
        <v>38051.53</v>
      </c>
      <c r="P614">
        <v>36897.921425524502</v>
      </c>
      <c r="Q614">
        <v>37132.588542678997</v>
      </c>
      <c r="R614">
        <v>52.995346049189699</v>
      </c>
      <c r="S614">
        <v>4.6170811002869128E-2</v>
      </c>
      <c r="T614">
        <v>7.8879201375884112E-2</v>
      </c>
      <c r="U614">
        <v>7.2060999847762153E-2</v>
      </c>
      <c r="V614">
        <v>0.78373690558782805</v>
      </c>
      <c r="W614">
        <v>38900</v>
      </c>
      <c r="X614">
        <v>39969.4</v>
      </c>
      <c r="Y614">
        <v>38266</v>
      </c>
      <c r="Z614">
        <v>39969.4</v>
      </c>
      <c r="AA614">
        <v>35800.65</v>
      </c>
      <c r="AB614">
        <v>39969.4</v>
      </c>
      <c r="AC614">
        <v>2.3352185089974276E-2</v>
      </c>
      <c r="AD614">
        <v>4.044372544488084E-3</v>
      </c>
      <c r="AE614">
        <v>4.0307322427220127E-2</v>
      </c>
      <c r="AF614">
        <v>4.044372544488084E-3</v>
      </c>
      <c r="AG614">
        <v>0.1119462914779481</v>
      </c>
      <c r="AH614">
        <v>4.044372544488084E-3</v>
      </c>
      <c r="AI614">
        <v>7.7285196089267503</v>
      </c>
      <c r="AJ614">
        <v>20.3759897550805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0.05</v>
      </c>
      <c r="AM614" t="s">
        <v>2950</v>
      </c>
      <c r="AN614">
        <v>8.4</v>
      </c>
      <c r="AO614" t="s">
        <v>2950</v>
      </c>
      <c r="AP614">
        <v>-3.9927237955888997E-2</v>
      </c>
      <c r="AQ614">
        <f>(Table2[[#This Row],[Sharpe Ratio]]-AVERAGE(Table2[Sharpe Ratio]))/_xlfn.STDEV.P(Table2[Sharpe Ratio])</f>
        <v>-1.0738076776776999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616</v>
      </c>
      <c r="AT614">
        <f>_xlfn.RANK.AVG(Table2[[#This Row],[6M Return vs Nifty Z-Score]],Table2[6M Return vs Nifty Z-Score])</f>
        <v>484</v>
      </c>
      <c r="AU614">
        <f>_xlfn.RANK.AVG(Table2[[#This Row],[Sharpe Ratio Z-Score]],Table2[Sharpe Ratio Z-Score])</f>
        <v>620</v>
      </c>
      <c r="AV614">
        <f>(Table2[[#This Row],[Rank 1Y]]+Table2[[#This Row],[Rank 6M]]+Table2[[#This Row],[Rank Sharpe]])/3</f>
        <v>573.33333333333337</v>
      </c>
    </row>
    <row r="615" spans="1:48" x14ac:dyDescent="0.3">
      <c r="A615" t="s">
        <v>122</v>
      </c>
      <c r="B615" t="s">
        <v>123</v>
      </c>
      <c r="C615" t="s">
        <v>2908</v>
      </c>
      <c r="D615" t="s">
        <v>124</v>
      </c>
      <c r="E615">
        <v>237929.88315899999</v>
      </c>
      <c r="F615">
        <v>2498.4</v>
      </c>
      <c r="G615">
        <v>-15.4885102400275</v>
      </c>
      <c r="H615">
        <f>(Table2[[#This Row],[1Y Return vs Nifty]]-AVERAGE(Table2[1Y Return vs Nifty]))/_xlfn.STDEV.P(Table2[1Y Return vs Nifty])</f>
        <v>-0.73319744269426801</v>
      </c>
      <c r="I615">
        <v>-0.86251303482255004</v>
      </c>
      <c r="J615">
        <f>(Table2[[#This Row],[1M Return vs Nifty]]-AVERAGE(Table2[1M Return vs Nifty]))/_xlfn.STDEV.P(Table2[1M Return vs Nifty])</f>
        <v>-0.36954201644998025</v>
      </c>
      <c r="K615">
        <v>-11.0921031116028</v>
      </c>
      <c r="L615">
        <f>(Table2[[#This Row],[6M Return vs Nifty]]-AVERAGE(Table2[6M Return vs Nifty]))/_xlfn.STDEV.P(Table2[6M Return vs Nifty])</f>
        <v>-0.79716764619288072</v>
      </c>
      <c r="M615">
        <v>-0.94617611027196502</v>
      </c>
      <c r="N615">
        <f>(Table2[[#This Row],[1W Return vs Nifty]]-AVERAGE(Table2[1W Return vs Nifty]))/_xlfn.STDEV.P(Table2[1W Return vs Nifty])</f>
        <v>-0.4693166505373475</v>
      </c>
      <c r="O615">
        <v>2505</v>
      </c>
      <c r="P615">
        <v>2501.6194497421402</v>
      </c>
      <c r="Q615">
        <v>2441.39295333469</v>
      </c>
      <c r="R615">
        <v>45.048686824798899</v>
      </c>
      <c r="S615">
        <v>-2.6347305389221587E-3</v>
      </c>
      <c r="T615">
        <v>-1.2869462389540898E-3</v>
      </c>
      <c r="U615">
        <v>2.3350213486708293E-2</v>
      </c>
      <c r="V615">
        <v>0.71864417182419904</v>
      </c>
      <c r="W615">
        <v>2488.5</v>
      </c>
      <c r="X615">
        <v>2548</v>
      </c>
      <c r="Y615">
        <v>2488.5</v>
      </c>
      <c r="Z615">
        <v>2559.6</v>
      </c>
      <c r="AA615">
        <v>2327.4499999999998</v>
      </c>
      <c r="AB615">
        <v>2614.4499999999998</v>
      </c>
      <c r="AC615">
        <v>3.9783001808317842E-3</v>
      </c>
      <c r="AD615">
        <v>1.9852705731668197E-2</v>
      </c>
      <c r="AE615">
        <v>3.9783001808317842E-3</v>
      </c>
      <c r="AF615">
        <v>2.4495677233429269E-2</v>
      </c>
      <c r="AG615">
        <v>7.3449483340136235E-2</v>
      </c>
      <c r="AH615">
        <v>4.6449727825808473E-2</v>
      </c>
      <c r="AI615">
        <v>10.842939481267999</v>
      </c>
      <c r="AJ615">
        <v>16.475524475524399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-7.0000000000000007E-2</v>
      </c>
      <c r="AM615" t="s">
        <v>2949</v>
      </c>
      <c r="AN615">
        <v>2.91</v>
      </c>
      <c r="AO615" t="s">
        <v>2950</v>
      </c>
      <c r="AP615">
        <v>-5.8742338388189999E-3</v>
      </c>
      <c r="AQ615">
        <f>(Table2[[#This Row],[Sharpe Ratio]]-AVERAGE(Table2[Sharpe Ratio]))/_xlfn.STDEV.P(Table2[Sharpe Ratio])</f>
        <v>-0.69173550415797536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-3.060959260032452</v>
      </c>
      <c r="AS615">
        <f>_xlfn.RANK.AVG(Table2[[#This Row],[1Y Return vs Nifty Z-Score]],Table2[1Y Return vs Nifty Z-Score])</f>
        <v>598</v>
      </c>
      <c r="AT615">
        <f>_xlfn.RANK.AVG(Table2[[#This Row],[6M Return vs Nifty Z-Score]],Table2[6M Return vs Nifty Z-Score])</f>
        <v>569</v>
      </c>
      <c r="AU615">
        <f>_xlfn.RANK.AVG(Table2[[#This Row],[Sharpe Ratio Z-Score]],Table2[Sharpe Ratio Z-Score])</f>
        <v>561</v>
      </c>
      <c r="AV615">
        <f>(Table2[[#This Row],[Rank 1Y]]+Table2[[#This Row],[Rank 6M]]+Table2[[#This Row],[Rank Sharpe]])/3</f>
        <v>576</v>
      </c>
    </row>
    <row r="616" spans="1:48" hidden="1" x14ac:dyDescent="0.3">
      <c r="A616" t="s">
        <v>836</v>
      </c>
      <c r="B616" t="s">
        <v>837</v>
      </c>
      <c r="C616" t="s">
        <v>2906</v>
      </c>
      <c r="D616" t="s">
        <v>597</v>
      </c>
      <c r="E616">
        <v>16680.281481919999</v>
      </c>
      <c r="F616">
        <v>475.55</v>
      </c>
      <c r="G616">
        <v>-24.2986320928579</v>
      </c>
      <c r="H616">
        <f>(Table2[[#This Row],[1Y Return vs Nifty]]-AVERAGE(Table2[1Y Return vs Nifty]))/_xlfn.STDEV.P(Table2[1Y Return vs Nifty])</f>
        <v>-0.83851827061959161</v>
      </c>
      <c r="I616">
        <v>15.015923876593</v>
      </c>
      <c r="J616">
        <f>(Table2[[#This Row],[1M Return vs Nifty]]-AVERAGE(Table2[1M Return vs Nifty]))/_xlfn.STDEV.P(Table2[1M Return vs Nifty])</f>
        <v>1.0069169588087108</v>
      </c>
      <c r="K616">
        <v>-28.519280977581801</v>
      </c>
      <c r="L616">
        <f>(Table2[[#This Row],[6M Return vs Nifty]]-AVERAGE(Table2[6M Return vs Nifty]))/_xlfn.STDEV.P(Table2[6M Return vs Nifty])</f>
        <v>-1.3298027673289969</v>
      </c>
      <c r="M616">
        <v>-0.13027025995140401</v>
      </c>
      <c r="N616">
        <f>(Table2[[#This Row],[1W Return vs Nifty]]-AVERAGE(Table2[1W Return vs Nifty]))/_xlfn.STDEV.P(Table2[1W Return vs Nifty])</f>
        <v>-0.31488235941485909</v>
      </c>
      <c r="O616">
        <v>447.7</v>
      </c>
      <c r="P616">
        <v>432.72905178026002</v>
      </c>
      <c r="Q616">
        <v>481.80475507309097</v>
      </c>
      <c r="R616">
        <v>44.4141180933755</v>
      </c>
      <c r="S616">
        <v>6.2206834934107613E-2</v>
      </c>
      <c r="T616">
        <v>9.8955565944956358E-2</v>
      </c>
      <c r="U616">
        <v>-1.2981928898028627E-2</v>
      </c>
      <c r="V616">
        <v>1.75224310378185</v>
      </c>
      <c r="W616">
        <v>469.05</v>
      </c>
      <c r="X616">
        <v>479.75</v>
      </c>
      <c r="Y616">
        <v>467.5</v>
      </c>
      <c r="Z616">
        <v>508.35</v>
      </c>
      <c r="AA616">
        <v>340.8</v>
      </c>
      <c r="AB616">
        <v>508.35</v>
      </c>
      <c r="AC616">
        <v>1.3857797676154027E-2</v>
      </c>
      <c r="AD616">
        <v>8.8318788770895829E-3</v>
      </c>
      <c r="AE616">
        <v>1.72192513368985E-2</v>
      </c>
      <c r="AF616">
        <v>6.8972768373462223E-2</v>
      </c>
      <c r="AG616">
        <v>0.39539319248826299</v>
      </c>
      <c r="AH616">
        <v>6.8972768373462223E-2</v>
      </c>
      <c r="AI616">
        <v>44.048485079459603</v>
      </c>
      <c r="AJ616">
        <v>56.2869725253056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0.31</v>
      </c>
      <c r="AM616" t="s">
        <v>2950</v>
      </c>
      <c r="AN616">
        <v>24.29</v>
      </c>
      <c r="AO616" t="s">
        <v>2950</v>
      </c>
      <c r="AP616">
        <v>3.8949822866857997E-2</v>
      </c>
      <c r="AQ616">
        <f>(Table2[[#This Row],[Sharpe Ratio]]-AVERAGE(Table2[Sharpe Ratio]))/_xlfn.STDEV.P(Table2[Sharpe Ratio])</f>
        <v>-0.18881292168530264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633</v>
      </c>
      <c r="AT616">
        <f>_xlfn.RANK.AVG(Table2[[#This Row],[6M Return vs Nifty Z-Score]],Table2[6M Return vs Nifty Z-Score])</f>
        <v>700</v>
      </c>
      <c r="AU616">
        <f>_xlfn.RANK.AVG(Table2[[#This Row],[Sharpe Ratio Z-Score]],Table2[Sharpe Ratio Z-Score])</f>
        <v>396</v>
      </c>
      <c r="AV616">
        <f>(Table2[[#This Row],[Rank 1Y]]+Table2[[#This Row],[Rank 6M]]+Table2[[#This Row],[Rank Sharpe]])/3</f>
        <v>576.33333333333337</v>
      </c>
    </row>
    <row r="617" spans="1:48" hidden="1" x14ac:dyDescent="0.3">
      <c r="A617" t="s">
        <v>2050</v>
      </c>
      <c r="B617" t="s">
        <v>2051</v>
      </c>
      <c r="C617" t="s">
        <v>2908</v>
      </c>
      <c r="D617" t="s">
        <v>417</v>
      </c>
      <c r="E617">
        <v>2586.6461996399998</v>
      </c>
      <c r="F617">
        <v>1999.65</v>
      </c>
      <c r="G617">
        <v>-8.7777599844708991</v>
      </c>
      <c r="H617">
        <f>(Table2[[#This Row],[1Y Return vs Nifty]]-AVERAGE(Table2[1Y Return vs Nifty]))/_xlfn.STDEV.P(Table2[1Y Return vs Nifty])</f>
        <v>-0.65297360643844671</v>
      </c>
      <c r="I617">
        <v>6.5921704357001003</v>
      </c>
      <c r="J617">
        <f>(Table2[[#This Row],[1M Return vs Nifty]]-AVERAGE(Table2[1M Return vs Nifty]))/_xlfn.STDEV.P(Table2[1M Return vs Nifty])</f>
        <v>0.27668443694459038</v>
      </c>
      <c r="K617">
        <v>-6.67572134066645</v>
      </c>
      <c r="L617">
        <f>(Table2[[#This Row],[6M Return vs Nifty]]-AVERAGE(Table2[6M Return vs Nifty]))/_xlfn.STDEV.P(Table2[6M Return vs Nifty])</f>
        <v>-0.66218767079834662</v>
      </c>
      <c r="M617">
        <v>6.3802402463901204</v>
      </c>
      <c r="N617">
        <f>(Table2[[#This Row],[1W Return vs Nifty]]-AVERAGE(Table2[1W Return vs Nifty]))/_xlfn.STDEV.P(Table2[1W Return vs Nifty])</f>
        <v>0.91742413096921738</v>
      </c>
      <c r="O617">
        <v>1872.69</v>
      </c>
      <c r="P617">
        <v>1816.4193511082599</v>
      </c>
      <c r="Q617">
        <v>1841.4544291761999</v>
      </c>
      <c r="R617">
        <v>69.994862989903396</v>
      </c>
      <c r="S617">
        <v>6.7795524085673575E-2</v>
      </c>
      <c r="T617">
        <v>0.10087464041821881</v>
      </c>
      <c r="U617">
        <v>8.5907947716398869E-2</v>
      </c>
      <c r="V617">
        <v>2.2877854700147102</v>
      </c>
      <c r="W617">
        <v>1971.1</v>
      </c>
      <c r="X617">
        <v>2014.95</v>
      </c>
      <c r="Y617">
        <v>1875.65</v>
      </c>
      <c r="Z617">
        <v>2131.65</v>
      </c>
      <c r="AA617">
        <v>1660.75</v>
      </c>
      <c r="AB617">
        <v>2131.65</v>
      </c>
      <c r="AC617">
        <v>1.4484298107655613E-2</v>
      </c>
      <c r="AD617">
        <v>7.6513389843222424E-3</v>
      </c>
      <c r="AE617">
        <v>6.6110415056113814E-2</v>
      </c>
      <c r="AF617">
        <v>6.6011552021603803E-2</v>
      </c>
      <c r="AG617">
        <v>0.20406442872196306</v>
      </c>
      <c r="AH617">
        <v>6.6011552021603803E-2</v>
      </c>
      <c r="AI617">
        <v>15.765258920311</v>
      </c>
      <c r="AJ617">
        <v>30.610711952971901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0.19</v>
      </c>
      <c r="AM617" t="s">
        <v>2950</v>
      </c>
      <c r="AN617">
        <v>16.28</v>
      </c>
      <c r="AO617" t="s">
        <v>2950</v>
      </c>
      <c r="AP617">
        <v>-5.1333239553712003E-2</v>
      </c>
      <c r="AQ617">
        <f>(Table2[[#This Row],[Sharpe Ratio]]-AVERAGE(Table2[Sharpe Ratio]))/_xlfn.STDEV.P(Table2[Sharpe Ratio])</f>
        <v>-1.2017821672900619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565</v>
      </c>
      <c r="AT617">
        <f>_xlfn.RANK.AVG(Table2[[#This Row],[6M Return vs Nifty Z-Score]],Table2[6M Return vs Nifty Z-Score])</f>
        <v>522</v>
      </c>
      <c r="AU617">
        <f>_xlfn.RANK.AVG(Table2[[#This Row],[Sharpe Ratio Z-Score]],Table2[Sharpe Ratio Z-Score])</f>
        <v>643</v>
      </c>
      <c r="AV617">
        <f>(Table2[[#This Row],[Rank 1Y]]+Table2[[#This Row],[Rank 6M]]+Table2[[#This Row],[Rank Sharpe]])/3</f>
        <v>576.66666666666663</v>
      </c>
    </row>
    <row r="618" spans="1:48" hidden="1" x14ac:dyDescent="0.3">
      <c r="A618" t="s">
        <v>2116</v>
      </c>
      <c r="B618" t="s">
        <v>2117</v>
      </c>
      <c r="C618" t="s">
        <v>2910</v>
      </c>
      <c r="D618" t="s">
        <v>238</v>
      </c>
      <c r="E618">
        <v>2403.4577199</v>
      </c>
      <c r="F618">
        <v>536.1</v>
      </c>
      <c r="G618">
        <v>-28.734159408076199</v>
      </c>
      <c r="H618">
        <f>(Table2[[#This Row],[1Y Return vs Nifty]]-AVERAGE(Table2[1Y Return vs Nifty]))/_xlfn.STDEV.P(Table2[1Y Return vs Nifty])</f>
        <v>-0.89154289580954849</v>
      </c>
      <c r="I618">
        <v>-2.82861272031136</v>
      </c>
      <c r="J618">
        <f>(Table2[[#This Row],[1M Return vs Nifty]]-AVERAGE(Table2[1M Return vs Nifty]))/_xlfn.STDEV.P(Table2[1M Return vs Nifty])</f>
        <v>-0.53997790843622118</v>
      </c>
      <c r="K618">
        <v>-10.660315087006801</v>
      </c>
      <c r="L618">
        <f>(Table2[[#This Row],[6M Return vs Nifty]]-AVERAGE(Table2[6M Return vs Nifty]))/_xlfn.STDEV.P(Table2[6M Return vs Nifty])</f>
        <v>-0.7839707035464879</v>
      </c>
      <c r="M618">
        <v>3.4629396853140899</v>
      </c>
      <c r="N618">
        <f>(Table2[[#This Row],[1W Return vs Nifty]]-AVERAGE(Table2[1W Return vs Nifty]))/_xlfn.STDEV.P(Table2[1W Return vs Nifty])</f>
        <v>0.36523879737465459</v>
      </c>
      <c r="O618">
        <v>520.76</v>
      </c>
      <c r="P618">
        <v>526.73729640900899</v>
      </c>
      <c r="Q618">
        <v>549.27952898193098</v>
      </c>
      <c r="R618">
        <v>64.589277533211501</v>
      </c>
      <c r="S618">
        <v>2.9456947538213374E-2</v>
      </c>
      <c r="T618">
        <v>1.7774901558747613E-2</v>
      </c>
      <c r="U618">
        <v>-2.3994211119352515E-2</v>
      </c>
      <c r="V618">
        <v>1.3514012973456699</v>
      </c>
      <c r="W618">
        <v>537.65</v>
      </c>
      <c r="X618">
        <v>555</v>
      </c>
      <c r="Y618">
        <v>524.65</v>
      </c>
      <c r="Z618">
        <v>555</v>
      </c>
      <c r="AA618">
        <v>454</v>
      </c>
      <c r="AB618">
        <v>555</v>
      </c>
      <c r="AC618">
        <v>-2.8829163954244841E-3</v>
      </c>
      <c r="AD618">
        <v>3.5254616675993278E-2</v>
      </c>
      <c r="AE618">
        <v>2.1824073191651694E-2</v>
      </c>
      <c r="AF618">
        <v>3.5254616675993278E-2</v>
      </c>
      <c r="AG618">
        <v>0.18083700440528649</v>
      </c>
      <c r="AH618">
        <v>3.5254616675993278E-2</v>
      </c>
      <c r="AI618">
        <v>34.797612385748899</v>
      </c>
      <c r="AJ618">
        <v>18.083700440528599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-0.05</v>
      </c>
      <c r="AM618" t="s">
        <v>2949</v>
      </c>
      <c r="AN618">
        <v>14.34</v>
      </c>
      <c r="AO618" t="s">
        <v>2950</v>
      </c>
      <c r="AP618">
        <v>0</v>
      </c>
      <c r="AQ618">
        <f>(Table2[[#This Row],[Sharpe Ratio]]-AVERAGE(Table2[Sharpe Ratio]))/_xlfn.STDEV.P(Table2[Sharpe Ratio])</f>
        <v>-0.62582703737939727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651</v>
      </c>
      <c r="AT618">
        <f>_xlfn.RANK.AVG(Table2[[#This Row],[6M Return vs Nifty Z-Score]],Table2[6M Return vs Nifty Z-Score])</f>
        <v>562</v>
      </c>
      <c r="AU618">
        <f>_xlfn.RANK.AVG(Table2[[#This Row],[Sharpe Ratio Z-Score]],Table2[Sharpe Ratio Z-Score])</f>
        <v>520</v>
      </c>
      <c r="AV618">
        <f>(Table2[[#This Row],[Rank 1Y]]+Table2[[#This Row],[Rank 6M]]+Table2[[#This Row],[Rank Sharpe]])/3</f>
        <v>577.66666666666663</v>
      </c>
    </row>
    <row r="619" spans="1:48" hidden="1" x14ac:dyDescent="0.3">
      <c r="A619" t="s">
        <v>110</v>
      </c>
      <c r="B619" t="s">
        <v>111</v>
      </c>
      <c r="C619" t="s">
        <v>2906</v>
      </c>
      <c r="D619" t="s">
        <v>35</v>
      </c>
      <c r="E619">
        <v>255081.03578357899</v>
      </c>
      <c r="F619">
        <v>1578.9</v>
      </c>
      <c r="G619">
        <v>-20.702701566201799</v>
      </c>
      <c r="H619">
        <f>(Table2[[#This Row],[1Y Return vs Nifty]]-AVERAGE(Table2[1Y Return vs Nifty]))/_xlfn.STDEV.P(Table2[1Y Return vs Nifty])</f>
        <v>-0.79553062679855946</v>
      </c>
      <c r="I619">
        <v>-4.46888993620568</v>
      </c>
      <c r="J619">
        <f>(Table2[[#This Row],[1M Return vs Nifty]]-AVERAGE(Table2[1M Return vs Nifty]))/_xlfn.STDEV.P(Table2[1M Return vs Nifty])</f>
        <v>-0.68216912715164046</v>
      </c>
      <c r="K619">
        <v>-15.8435554039227</v>
      </c>
      <c r="L619">
        <f>(Table2[[#This Row],[6M Return vs Nifty]]-AVERAGE(Table2[6M Return vs Nifty]))/_xlfn.STDEV.P(Table2[6M Return vs Nifty])</f>
        <v>-0.94238854120840976</v>
      </c>
      <c r="M619">
        <v>0.19353139204396</v>
      </c>
      <c r="N619">
        <f>(Table2[[#This Row],[1W Return vs Nifty]]-AVERAGE(Table2[1W Return vs Nifty]))/_xlfn.STDEV.P(Table2[1W Return vs Nifty])</f>
        <v>-0.25359332885998825</v>
      </c>
      <c r="O619">
        <v>1576.27</v>
      </c>
      <c r="P619">
        <v>1586.4015906254399</v>
      </c>
      <c r="Q619">
        <v>1588.1600702426099</v>
      </c>
      <c r="R619">
        <v>54.8501445499152</v>
      </c>
      <c r="S619">
        <v>1.66849587951301E-3</v>
      </c>
      <c r="T619">
        <v>-4.7286832475263996E-3</v>
      </c>
      <c r="U619">
        <v>-5.8306907572579503E-3</v>
      </c>
      <c r="V619">
        <v>1.0412844663041101</v>
      </c>
      <c r="W619">
        <v>1570.5</v>
      </c>
      <c r="X619">
        <v>1610.85</v>
      </c>
      <c r="Y619">
        <v>1570.5</v>
      </c>
      <c r="Z619">
        <v>1610.85</v>
      </c>
      <c r="AA619">
        <v>1419.05</v>
      </c>
      <c r="AB619">
        <v>1610.85</v>
      </c>
      <c r="AC619">
        <v>5.3486150907355867E-3</v>
      </c>
      <c r="AD619">
        <v>2.0235607068211925E-2</v>
      </c>
      <c r="AE619">
        <v>5.3486150907355867E-3</v>
      </c>
      <c r="AF619">
        <v>2.0235607068211925E-2</v>
      </c>
      <c r="AG619">
        <v>0.11264578415136905</v>
      </c>
      <c r="AH619">
        <v>2.0235607068211925E-2</v>
      </c>
      <c r="AI619">
        <v>10.2666413325733</v>
      </c>
      <c r="AJ619">
        <v>11.264578415136899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-0.12</v>
      </c>
      <c r="AM619" t="s">
        <v>2949</v>
      </c>
      <c r="AN619">
        <v>6.88</v>
      </c>
      <c r="AO619" t="s">
        <v>2950</v>
      </c>
      <c r="AP619">
        <v>5.786904259597E-3</v>
      </c>
      <c r="AQ619">
        <f>(Table2[[#This Row],[Sharpe Ratio]]-AVERAGE(Table2[Sharpe Ratio]))/_xlfn.STDEV.P(Table2[Sharpe Ratio])</f>
        <v>-0.56089840198459973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618</v>
      </c>
      <c r="AT619">
        <f>_xlfn.RANK.AVG(Table2[[#This Row],[6M Return vs Nifty Z-Score]],Table2[6M Return vs Nifty Z-Score])</f>
        <v>629</v>
      </c>
      <c r="AU619">
        <f>_xlfn.RANK.AVG(Table2[[#This Row],[Sharpe Ratio Z-Score]],Table2[Sharpe Ratio Z-Score])</f>
        <v>489</v>
      </c>
      <c r="AV619">
        <f>(Table2[[#This Row],[Rank 1Y]]+Table2[[#This Row],[Rank 6M]]+Table2[[#This Row],[Rank Sharpe]])/3</f>
        <v>578.66666666666663</v>
      </c>
    </row>
    <row r="620" spans="1:48" hidden="1" x14ac:dyDescent="0.3">
      <c r="A620" t="s">
        <v>1301</v>
      </c>
      <c r="B620" t="s">
        <v>1302</v>
      </c>
      <c r="C620" t="s">
        <v>2906</v>
      </c>
      <c r="D620" t="s">
        <v>24</v>
      </c>
      <c r="E620">
        <v>7512.1929777599998</v>
      </c>
      <c r="F620">
        <v>483.5</v>
      </c>
      <c r="G620">
        <v>-14.228250303368499</v>
      </c>
      <c r="H620">
        <f>(Table2[[#This Row],[1Y Return vs Nifty]]-AVERAGE(Table2[1Y Return vs Nifty]))/_xlfn.STDEV.P(Table2[1Y Return vs Nifty])</f>
        <v>-0.71813163291918525</v>
      </c>
      <c r="I620">
        <v>-0.53040677766759103</v>
      </c>
      <c r="J620">
        <f>(Table2[[#This Row],[1M Return vs Nifty]]-AVERAGE(Table2[1M Return vs Nifty]))/_xlfn.STDEV.P(Table2[1M Return vs Nifty])</f>
        <v>-0.34075261854193634</v>
      </c>
      <c r="K620">
        <v>-15.716718939062799</v>
      </c>
      <c r="L620">
        <f>(Table2[[#This Row],[6M Return vs Nifty]]-AVERAGE(Table2[6M Return vs Nifty]))/_xlfn.STDEV.P(Table2[6M Return vs Nifty])</f>
        <v>-0.93851197804111608</v>
      </c>
      <c r="M620">
        <v>2.9843079346441801</v>
      </c>
      <c r="N620">
        <f>(Table2[[#This Row],[1W Return vs Nifty]]-AVERAGE(Table2[1W Return vs Nifty]))/_xlfn.STDEV.P(Table2[1W Return vs Nifty])</f>
        <v>0.2746435956189841</v>
      </c>
      <c r="O620">
        <v>472.63</v>
      </c>
      <c r="P620">
        <v>474.77044883619601</v>
      </c>
      <c r="Q620">
        <v>487.210774604373</v>
      </c>
      <c r="R620">
        <v>56.988574547802997</v>
      </c>
      <c r="S620">
        <v>2.2998963248206827E-2</v>
      </c>
      <c r="T620">
        <v>1.8386888200819351E-2</v>
      </c>
      <c r="U620">
        <v>-7.6163640005421085E-3</v>
      </c>
      <c r="V620">
        <v>1.67923095744243</v>
      </c>
      <c r="W620">
        <v>478.3</v>
      </c>
      <c r="X620">
        <v>493.45</v>
      </c>
      <c r="Y620">
        <v>468</v>
      </c>
      <c r="Z620">
        <v>499.25</v>
      </c>
      <c r="AA620">
        <v>446</v>
      </c>
      <c r="AB620">
        <v>499.25</v>
      </c>
      <c r="AC620">
        <v>1.0871837758728908E-2</v>
      </c>
      <c r="AD620">
        <v>2.0579110651499422E-2</v>
      </c>
      <c r="AE620">
        <v>3.3119658119658224E-2</v>
      </c>
      <c r="AF620">
        <v>3.2574974146845959E-2</v>
      </c>
      <c r="AG620">
        <v>8.4080717488789203E-2</v>
      </c>
      <c r="AH620">
        <v>3.2574974146845959E-2</v>
      </c>
      <c r="AI620">
        <v>26.4426059979317</v>
      </c>
      <c r="AJ620">
        <v>20.1690070833851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</v>
      </c>
      <c r="AM620" t="s">
        <v>2949</v>
      </c>
      <c r="AN620">
        <v>5.37</v>
      </c>
      <c r="AO620" t="s">
        <v>2950</v>
      </c>
      <c r="AP620">
        <v>0</v>
      </c>
      <c r="AQ620">
        <f>(Table2[[#This Row],[Sharpe Ratio]]-AVERAGE(Table2[Sharpe Ratio]))/_xlfn.STDEV.P(Table2[Sharpe Ratio])</f>
        <v>-0.62582703737939727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592</v>
      </c>
      <c r="AT620">
        <f>_xlfn.RANK.AVG(Table2[[#This Row],[6M Return vs Nifty Z-Score]],Table2[6M Return vs Nifty Z-Score])</f>
        <v>625</v>
      </c>
      <c r="AU620">
        <f>_xlfn.RANK.AVG(Table2[[#This Row],[Sharpe Ratio Z-Score]],Table2[Sharpe Ratio Z-Score])</f>
        <v>520</v>
      </c>
      <c r="AV620">
        <f>(Table2[[#This Row],[Rank 1Y]]+Table2[[#This Row],[Rank 6M]]+Table2[[#This Row],[Rank Sharpe]])/3</f>
        <v>579</v>
      </c>
    </row>
    <row r="621" spans="1:48" hidden="1" x14ac:dyDescent="0.3">
      <c r="A621" t="s">
        <v>834</v>
      </c>
      <c r="B621" t="s">
        <v>835</v>
      </c>
      <c r="C621" t="s">
        <v>2904</v>
      </c>
      <c r="D621" t="s">
        <v>185</v>
      </c>
      <c r="E621">
        <v>16680.9093314399</v>
      </c>
      <c r="F621">
        <v>304.64999999999998</v>
      </c>
      <c r="G621">
        <v>-22.807456916215301</v>
      </c>
      <c r="H621">
        <f>(Table2[[#This Row],[1Y Return vs Nifty]]-AVERAGE(Table2[1Y Return vs Nifty]))/_xlfn.STDEV.P(Table2[1Y Return vs Nifty])</f>
        <v>-0.82069197867843824</v>
      </c>
      <c r="I621">
        <v>-0.81532447520432305</v>
      </c>
      <c r="J621">
        <f>(Table2[[#This Row],[1M Return vs Nifty]]-AVERAGE(Table2[1M Return vs Nifty]))/_xlfn.STDEV.P(Table2[1M Return vs Nifty])</f>
        <v>-0.36545136717647775</v>
      </c>
      <c r="K621">
        <v>-5.4610464535143404</v>
      </c>
      <c r="L621">
        <f>(Table2[[#This Row],[6M Return vs Nifty]]-AVERAGE(Table2[6M Return vs Nifty]))/_xlfn.STDEV.P(Table2[6M Return vs Nifty])</f>
        <v>-0.62506298482596778</v>
      </c>
      <c r="M621">
        <v>0.60207206772806199</v>
      </c>
      <c r="N621">
        <f>(Table2[[#This Row],[1W Return vs Nifty]]-AVERAGE(Table2[1W Return vs Nifty]))/_xlfn.STDEV.P(Table2[1W Return vs Nifty])</f>
        <v>-0.17626493414485267</v>
      </c>
      <c r="O621">
        <v>298.19</v>
      </c>
      <c r="P621">
        <v>306.94713311812097</v>
      </c>
      <c r="Q621">
        <v>312.45276534001403</v>
      </c>
      <c r="R621">
        <v>42.938300514037103</v>
      </c>
      <c r="S621">
        <v>2.1664039706227545E-2</v>
      </c>
      <c r="T621">
        <v>-7.4838070477660779E-3</v>
      </c>
      <c r="U621">
        <v>-2.4972623722894549E-2</v>
      </c>
      <c r="V621">
        <v>0.76570348261790999</v>
      </c>
      <c r="W621">
        <v>303</v>
      </c>
      <c r="X621">
        <v>311.3</v>
      </c>
      <c r="Y621">
        <v>299.3</v>
      </c>
      <c r="Z621">
        <v>311.3</v>
      </c>
      <c r="AA621">
        <v>260.05</v>
      </c>
      <c r="AB621">
        <v>311.3</v>
      </c>
      <c r="AC621">
        <v>5.4455445544554504E-3</v>
      </c>
      <c r="AD621">
        <v>2.1828327589036745E-2</v>
      </c>
      <c r="AE621">
        <v>1.7875041764116251E-2</v>
      </c>
      <c r="AF621">
        <v>2.1828327589036745E-2</v>
      </c>
      <c r="AG621">
        <v>0.17150547971543917</v>
      </c>
      <c r="AH621">
        <v>2.1828327589036745E-2</v>
      </c>
      <c r="AI621">
        <v>33.513868373543403</v>
      </c>
      <c r="AJ621">
        <v>19.705304518664001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-0.19</v>
      </c>
      <c r="AM621" t="s">
        <v>2949</v>
      </c>
      <c r="AN621">
        <v>6.54</v>
      </c>
      <c r="AO621" t="s">
        <v>2950</v>
      </c>
      <c r="AP621">
        <v>-2.9687392219325998E-2</v>
      </c>
      <c r="AQ621">
        <f>(Table2[[#This Row],[Sharpe Ratio]]-AVERAGE(Table2[Sharpe Ratio]))/_xlfn.STDEV.P(Table2[Sharpe Ratio])</f>
        <v>-0.95891737009646283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629</v>
      </c>
      <c r="AT621">
        <f>_xlfn.RANK.AVG(Table2[[#This Row],[6M Return vs Nifty Z-Score]],Table2[6M Return vs Nifty Z-Score])</f>
        <v>504</v>
      </c>
      <c r="AU621">
        <f>_xlfn.RANK.AVG(Table2[[#This Row],[Sharpe Ratio Z-Score]],Table2[Sharpe Ratio Z-Score])</f>
        <v>606</v>
      </c>
      <c r="AV621">
        <f>(Table2[[#This Row],[Rank 1Y]]+Table2[[#This Row],[Rank 6M]]+Table2[[#This Row],[Rank Sharpe]])/3</f>
        <v>579.66666666666663</v>
      </c>
    </row>
    <row r="622" spans="1:48" hidden="1" x14ac:dyDescent="0.3">
      <c r="A622" t="s">
        <v>1960</v>
      </c>
      <c r="B622" t="s">
        <v>1961</v>
      </c>
      <c r="C622" t="s">
        <v>2918</v>
      </c>
      <c r="D622" t="s">
        <v>101</v>
      </c>
      <c r="E622">
        <v>2829.16487646</v>
      </c>
      <c r="F622">
        <v>249.48</v>
      </c>
      <c r="G622">
        <v>-12.6541156302966</v>
      </c>
      <c r="H622">
        <f>(Table2[[#This Row],[1Y Return vs Nifty]]-AVERAGE(Table2[1Y Return vs Nifty]))/_xlfn.STDEV.P(Table2[1Y Return vs Nifty])</f>
        <v>-0.69931359954764583</v>
      </c>
      <c r="I622">
        <v>12.866556525997</v>
      </c>
      <c r="J622">
        <f>(Table2[[#This Row],[1M Return vs Nifty]]-AVERAGE(Table2[1M Return vs Nifty]))/_xlfn.STDEV.P(Table2[1M Return vs Nifty])</f>
        <v>0.82059408601202666</v>
      </c>
      <c r="K622">
        <v>-14.8892834610847</v>
      </c>
      <c r="L622">
        <f>(Table2[[#This Row],[6M Return vs Nifty]]-AVERAGE(Table2[6M Return vs Nifty]))/_xlfn.STDEV.P(Table2[6M Return vs Nifty])</f>
        <v>-0.91322267420578007</v>
      </c>
      <c r="M622">
        <v>-1.0787330433844</v>
      </c>
      <c r="N622">
        <f>(Table2[[#This Row],[1W Return vs Nifty]]-AVERAGE(Table2[1W Return vs Nifty]))/_xlfn.STDEV.P(Table2[1W Return vs Nifty])</f>
        <v>-0.49440696701264542</v>
      </c>
      <c r="O622">
        <v>239.2</v>
      </c>
      <c r="P622">
        <v>230.86140543104699</v>
      </c>
      <c r="Q622">
        <v>234.21222941514901</v>
      </c>
      <c r="R622">
        <v>49.6273044223787</v>
      </c>
      <c r="S622">
        <v>4.2976588628762524E-2</v>
      </c>
      <c r="T622">
        <v>8.0648363611014906E-2</v>
      </c>
      <c r="U622">
        <v>6.5187759934552059E-2</v>
      </c>
      <c r="V622">
        <v>2.6673283369923002</v>
      </c>
      <c r="W622">
        <v>248.05</v>
      </c>
      <c r="X622">
        <v>254.95</v>
      </c>
      <c r="Y622">
        <v>247.21</v>
      </c>
      <c r="Z622">
        <v>262.99</v>
      </c>
      <c r="AA622">
        <v>194</v>
      </c>
      <c r="AB622">
        <v>276.8</v>
      </c>
      <c r="AC622">
        <v>5.7649667405763605E-3</v>
      </c>
      <c r="AD622">
        <v>2.1925605258938496E-2</v>
      </c>
      <c r="AE622">
        <v>9.1824764370371792E-3</v>
      </c>
      <c r="AF622">
        <v>5.4152637485970878E-2</v>
      </c>
      <c r="AG622">
        <v>0.28597938144329893</v>
      </c>
      <c r="AH622">
        <v>0.10950777617444296</v>
      </c>
      <c r="AI622">
        <v>22.254288920955599</v>
      </c>
      <c r="AJ622">
        <v>31.063829787233999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0.08</v>
      </c>
      <c r="AM622" t="s">
        <v>2950</v>
      </c>
      <c r="AN622">
        <v>25.84</v>
      </c>
      <c r="AO622" t="s">
        <v>2950</v>
      </c>
      <c r="AP622">
        <v>-8.2732395257599999E-4</v>
      </c>
      <c r="AQ622">
        <f>(Table2[[#This Row],[Sharpe Ratio]]-AVERAGE(Table2[Sharpe Ratio]))/_xlfn.STDEV.P(Table2[Sharpe Ratio])</f>
        <v>-0.63510955059552765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586</v>
      </c>
      <c r="AT622">
        <f>_xlfn.RANK.AVG(Table2[[#This Row],[6M Return vs Nifty Z-Score]],Table2[6M Return vs Nifty Z-Score])</f>
        <v>610</v>
      </c>
      <c r="AU622">
        <f>_xlfn.RANK.AVG(Table2[[#This Row],[Sharpe Ratio Z-Score]],Table2[Sharpe Ratio Z-Score])</f>
        <v>543</v>
      </c>
      <c r="AV622">
        <f>(Table2[[#This Row],[Rank 1Y]]+Table2[[#This Row],[Rank 6M]]+Table2[[#This Row],[Rank Sharpe]])/3</f>
        <v>579.66666666666663</v>
      </c>
    </row>
    <row r="623" spans="1:48" hidden="1" x14ac:dyDescent="0.3">
      <c r="A623" t="s">
        <v>1605</v>
      </c>
      <c r="B623" t="s">
        <v>1606</v>
      </c>
      <c r="C623" t="s">
        <v>2922</v>
      </c>
      <c r="D623" t="s">
        <v>1596</v>
      </c>
      <c r="E623">
        <v>4702.3356534000004</v>
      </c>
      <c r="F623">
        <v>865.4</v>
      </c>
      <c r="G623">
        <v>-2.9302044370029501</v>
      </c>
      <c r="H623">
        <f>(Table2[[#This Row],[1Y Return vs Nifty]]-AVERAGE(Table2[1Y Return vs Nifty]))/_xlfn.STDEV.P(Table2[1Y Return vs Nifty])</f>
        <v>-0.58306885348650128</v>
      </c>
      <c r="I623">
        <v>35.488728387807797</v>
      </c>
      <c r="J623">
        <f>(Table2[[#This Row],[1M Return vs Nifty]]-AVERAGE(Table2[1M Return vs Nifty]))/_xlfn.STDEV.P(Table2[1M Return vs Nifty])</f>
        <v>2.7816493002470981</v>
      </c>
      <c r="K623">
        <v>-11.9348130382522</v>
      </c>
      <c r="L623">
        <f>(Table2[[#This Row],[6M Return vs Nifty]]-AVERAGE(Table2[6M Return vs Nifty]))/_xlfn.STDEV.P(Table2[6M Return vs Nifty])</f>
        <v>-0.82292379026367501</v>
      </c>
      <c r="M623">
        <v>-0.22677889777377899</v>
      </c>
      <c r="N623">
        <f>(Table2[[#This Row],[1W Return vs Nifty]]-AVERAGE(Table2[1W Return vs Nifty]))/_xlfn.STDEV.P(Table2[1W Return vs Nifty])</f>
        <v>-0.33314947082659824</v>
      </c>
      <c r="O623">
        <v>791.25</v>
      </c>
      <c r="P623">
        <v>735.04411277379802</v>
      </c>
      <c r="Q623">
        <v>739.37782888813297</v>
      </c>
      <c r="R623">
        <v>39.9756768564989</v>
      </c>
      <c r="S623">
        <v>9.3712480252764685E-2</v>
      </c>
      <c r="T623">
        <v>0.17734430486666253</v>
      </c>
      <c r="U623">
        <v>0.1704435353456264</v>
      </c>
      <c r="V623">
        <v>1.22010425794035</v>
      </c>
      <c r="W623">
        <v>852.65</v>
      </c>
      <c r="X623">
        <v>874.65</v>
      </c>
      <c r="Y623">
        <v>852.65</v>
      </c>
      <c r="Z623">
        <v>905</v>
      </c>
      <c r="AA623">
        <v>630</v>
      </c>
      <c r="AB623">
        <v>905</v>
      </c>
      <c r="AC623">
        <v>1.4953380636838043E-2</v>
      </c>
      <c r="AD623">
        <v>1.0688698867575619E-2</v>
      </c>
      <c r="AE623">
        <v>1.4953380636838043E-2</v>
      </c>
      <c r="AF623">
        <v>4.575918650335109E-2</v>
      </c>
      <c r="AG623">
        <v>0.37365079365079357</v>
      </c>
      <c r="AH623">
        <v>4.575918650335109E-2</v>
      </c>
      <c r="AI623">
        <v>14.3286341576149</v>
      </c>
      <c r="AJ623">
        <v>46.306001690617002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0.24</v>
      </c>
      <c r="AM623" t="s">
        <v>2950</v>
      </c>
      <c r="AN623">
        <v>28.17</v>
      </c>
      <c r="AO623" t="s">
        <v>2950</v>
      </c>
      <c r="AP623">
        <v>-4.4661303880883997E-2</v>
      </c>
      <c r="AQ623">
        <f>(Table2[[#This Row],[Sharpe Ratio]]-AVERAGE(Table2[Sharpe Ratio]))/_xlfn.STDEV.P(Table2[Sharpe Ratio])</f>
        <v>-1.1269235452625461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530</v>
      </c>
      <c r="AT623">
        <f>_xlfn.RANK.AVG(Table2[[#This Row],[6M Return vs Nifty Z-Score]],Table2[6M Return vs Nifty Z-Score])</f>
        <v>580</v>
      </c>
      <c r="AU623">
        <f>_xlfn.RANK.AVG(Table2[[#This Row],[Sharpe Ratio Z-Score]],Table2[Sharpe Ratio Z-Score])</f>
        <v>631</v>
      </c>
      <c r="AV623">
        <f>(Table2[[#This Row],[Rank 1Y]]+Table2[[#This Row],[Rank 6M]]+Table2[[#This Row],[Rank Sharpe]])/3</f>
        <v>580.33333333333337</v>
      </c>
    </row>
    <row r="624" spans="1:48" hidden="1" x14ac:dyDescent="0.3">
      <c r="A624" t="s">
        <v>1512</v>
      </c>
      <c r="B624" t="s">
        <v>1513</v>
      </c>
      <c r="C624" t="s">
        <v>2906</v>
      </c>
      <c r="D624" t="s">
        <v>24</v>
      </c>
      <c r="E624">
        <v>5536.9669740749996</v>
      </c>
      <c r="F624">
        <v>350.35</v>
      </c>
      <c r="G624">
        <v>6.0011457906799404</v>
      </c>
      <c r="H624">
        <f>(Table2[[#This Row],[1Y Return vs Nifty]]-AVERAGE(Table2[1Y Return vs Nifty]))/_xlfn.STDEV.P(Table2[1Y Return vs Nifty])</f>
        <v>-0.47629879784097257</v>
      </c>
      <c r="I624">
        <v>-1.7572554219110501</v>
      </c>
      <c r="J624">
        <f>(Table2[[#This Row],[1M Return vs Nifty]]-AVERAGE(Table2[1M Return vs Nifty]))/_xlfn.STDEV.P(Table2[1M Return vs Nifty])</f>
        <v>-0.44710482670159452</v>
      </c>
      <c r="K624">
        <v>-21.8709332784324</v>
      </c>
      <c r="L624">
        <f>(Table2[[#This Row],[6M Return vs Nifty]]-AVERAGE(Table2[6M Return vs Nifty]))/_xlfn.STDEV.P(Table2[6M Return vs Nifty])</f>
        <v>-1.1266061563043046</v>
      </c>
      <c r="M624">
        <v>1.6663719560824399</v>
      </c>
      <c r="N624">
        <f>(Table2[[#This Row],[1W Return vs Nifty]]-AVERAGE(Table2[1W Return vs Nifty]))/_xlfn.STDEV.P(Table2[1W Return vs Nifty])</f>
        <v>2.5185268394049089E-2</v>
      </c>
      <c r="O624">
        <v>346.14</v>
      </c>
      <c r="P624">
        <v>352.28701746068299</v>
      </c>
      <c r="Q624">
        <v>350.562522448729</v>
      </c>
      <c r="R624">
        <v>19.4759608297502</v>
      </c>
      <c r="S624">
        <v>1.216270873057157E-2</v>
      </c>
      <c r="T624">
        <v>-5.4984071642638632E-3</v>
      </c>
      <c r="U624">
        <v>-6.0623265500392431E-4</v>
      </c>
      <c r="V624">
        <v>0.76361372107273096</v>
      </c>
      <c r="W624">
        <v>346.9</v>
      </c>
      <c r="X624">
        <v>355</v>
      </c>
      <c r="Y624">
        <v>339.4</v>
      </c>
      <c r="Z624">
        <v>358.4</v>
      </c>
      <c r="AA624">
        <v>318</v>
      </c>
      <c r="AB624">
        <v>358.7</v>
      </c>
      <c r="AC624">
        <v>9.9452291726722652E-3</v>
      </c>
      <c r="AD624">
        <v>1.3272441843870331E-2</v>
      </c>
      <c r="AE624">
        <v>3.2262816735415534E-2</v>
      </c>
      <c r="AF624">
        <v>2.2977022977022754E-2</v>
      </c>
      <c r="AG624">
        <v>0.10172955974842779</v>
      </c>
      <c r="AH624">
        <v>2.3833309547595105E-2</v>
      </c>
      <c r="AI624">
        <v>20.522334808048999</v>
      </c>
      <c r="AJ624">
        <v>31.217228464419399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-0.12</v>
      </c>
      <c r="AM624" t="s">
        <v>2949</v>
      </c>
      <c r="AN624">
        <v>7.78</v>
      </c>
      <c r="AO624" t="s">
        <v>2950</v>
      </c>
      <c r="AP624">
        <v>-3.5866221198334998E-2</v>
      </c>
      <c r="AQ624">
        <f>(Table2[[#This Row],[Sharpe Ratio]]-AVERAGE(Table2[Sharpe Ratio]))/_xlfn.STDEV.P(Table2[Sharpe Ratio])</f>
        <v>-1.0282433716938735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466</v>
      </c>
      <c r="AT624">
        <f>_xlfn.RANK.AVG(Table2[[#This Row],[6M Return vs Nifty Z-Score]],Table2[6M Return vs Nifty Z-Score])</f>
        <v>665</v>
      </c>
      <c r="AU624">
        <f>_xlfn.RANK.AVG(Table2[[#This Row],[Sharpe Ratio Z-Score]],Table2[Sharpe Ratio Z-Score])</f>
        <v>614</v>
      </c>
      <c r="AV624">
        <f>(Table2[[#This Row],[Rank 1Y]]+Table2[[#This Row],[Rank 6M]]+Table2[[#This Row],[Rank Sharpe]])/3</f>
        <v>581.66666666666663</v>
      </c>
    </row>
    <row r="625" spans="1:48" x14ac:dyDescent="0.3">
      <c r="A625" t="s">
        <v>247</v>
      </c>
      <c r="B625" t="s">
        <v>248</v>
      </c>
      <c r="C625" t="s">
        <v>2908</v>
      </c>
      <c r="D625" t="s">
        <v>188</v>
      </c>
      <c r="E625">
        <v>98897.505631219901</v>
      </c>
      <c r="F625">
        <v>589.95000000000005</v>
      </c>
      <c r="G625">
        <v>-20.599709247006</v>
      </c>
      <c r="H625">
        <f>(Table2[[#This Row],[1Y Return vs Nifty]]-AVERAGE(Table2[1Y Return vs Nifty]))/_xlfn.STDEV.P(Table2[1Y Return vs Nifty])</f>
        <v>-0.79429940247398712</v>
      </c>
      <c r="I625">
        <v>7.5047993797045498</v>
      </c>
      <c r="J625">
        <f>(Table2[[#This Row],[1M Return vs Nifty]]-AVERAGE(Table2[1M Return vs Nifty]))/_xlfn.STDEV.P(Table2[1M Return vs Nifty])</f>
        <v>0.3557977846918528</v>
      </c>
      <c r="K625">
        <v>0.69170435965319399</v>
      </c>
      <c r="L625">
        <f>(Table2[[#This Row],[6M Return vs Nifty]]-AVERAGE(Table2[6M Return vs Nifty]))/_xlfn.STDEV.P(Table2[6M Return vs Nifty])</f>
        <v>-0.43701353700978085</v>
      </c>
      <c r="M625">
        <v>-1.05032850575419</v>
      </c>
      <c r="N625">
        <f>(Table2[[#This Row],[1W Return vs Nifty]]-AVERAGE(Table2[1W Return vs Nifty]))/_xlfn.STDEV.P(Table2[1W Return vs Nifty])</f>
        <v>-0.48903056894924141</v>
      </c>
      <c r="O625">
        <v>588</v>
      </c>
      <c r="P625">
        <v>564.53598918222895</v>
      </c>
      <c r="Q625">
        <v>547.101969722381</v>
      </c>
      <c r="R625">
        <v>68.127102227914904</v>
      </c>
      <c r="S625">
        <v>3.3163265306124234E-3</v>
      </c>
      <c r="T625">
        <v>4.5017521123117632E-2</v>
      </c>
      <c r="U625">
        <v>7.83181795148018E-2</v>
      </c>
      <c r="V625">
        <v>1.02350721412122</v>
      </c>
      <c r="W625">
        <v>588.54999999999995</v>
      </c>
      <c r="X625">
        <v>603.9</v>
      </c>
      <c r="Y625">
        <v>588.54999999999995</v>
      </c>
      <c r="Z625">
        <v>613.75</v>
      </c>
      <c r="AA625">
        <v>536.75</v>
      </c>
      <c r="AB625">
        <v>633.4</v>
      </c>
      <c r="AC625">
        <v>2.3787273808513199E-3</v>
      </c>
      <c r="AD625">
        <v>2.3646071700991422E-2</v>
      </c>
      <c r="AE625">
        <v>2.3787273808513199E-3</v>
      </c>
      <c r="AF625">
        <v>4.034240189846594E-2</v>
      </c>
      <c r="AG625">
        <v>9.911504424778772E-2</v>
      </c>
      <c r="AH625">
        <v>7.3650309348249676E-2</v>
      </c>
      <c r="AI625">
        <v>7.3650309348249596</v>
      </c>
      <c r="AJ625">
        <v>20.594848732624701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7.0000000000000007E-2</v>
      </c>
      <c r="AM625" t="s">
        <v>2950</v>
      </c>
      <c r="AN625">
        <v>2.0299999999999998</v>
      </c>
      <c r="AO625" t="s">
        <v>2950</v>
      </c>
      <c r="AP625">
        <v>-7.7273031205067996E-2</v>
      </c>
      <c r="AQ625">
        <f>(Table2[[#This Row],[Sharpe Ratio]]-AVERAGE(Table2[Sharpe Ratio]))/_xlfn.STDEV.P(Table2[Sharpe Ratio])</f>
        <v>-1.4928247003602733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-2.8573704241014304</v>
      </c>
      <c r="AS625">
        <f>_xlfn.RANK.AVG(Table2[[#This Row],[1Y Return vs Nifty Z-Score]],Table2[1Y Return vs Nifty Z-Score])</f>
        <v>617</v>
      </c>
      <c r="AT625">
        <f>_xlfn.RANK.AVG(Table2[[#This Row],[6M Return vs Nifty Z-Score]],Table2[6M Return vs Nifty Z-Score])</f>
        <v>453</v>
      </c>
      <c r="AU625">
        <f>_xlfn.RANK.AVG(Table2[[#This Row],[Sharpe Ratio Z-Score]],Table2[Sharpe Ratio Z-Score])</f>
        <v>679</v>
      </c>
      <c r="AV625">
        <f>(Table2[[#This Row],[Rank 1Y]]+Table2[[#This Row],[Rank 6M]]+Table2[[#This Row],[Rank Sharpe]])/3</f>
        <v>583</v>
      </c>
    </row>
    <row r="626" spans="1:48" hidden="1" x14ac:dyDescent="0.3">
      <c r="A626" t="s">
        <v>1865</v>
      </c>
      <c r="B626" t="s">
        <v>1866</v>
      </c>
      <c r="C626" t="s">
        <v>2914</v>
      </c>
      <c r="D626" t="s">
        <v>134</v>
      </c>
      <c r="E626">
        <v>3173.9230235999999</v>
      </c>
      <c r="F626">
        <v>526.79999999999995</v>
      </c>
      <c r="G626">
        <v>-27.861897953200501</v>
      </c>
      <c r="H626">
        <f>(Table2[[#This Row],[1Y Return vs Nifty]]-AVERAGE(Table2[1Y Return vs Nifty]))/_xlfn.STDEV.P(Table2[1Y Return vs Nifty])</f>
        <v>-0.88111542384838126</v>
      </c>
      <c r="I626">
        <v>2.6333407069026702</v>
      </c>
      <c r="J626">
        <f>(Table2[[#This Row],[1M Return vs Nifty]]-AVERAGE(Table2[1M Return vs Nifty]))/_xlfn.STDEV.P(Table2[1M Return vs Nifty])</f>
        <v>-6.6495861098887776E-2</v>
      </c>
      <c r="K626">
        <v>-12.127446003481699</v>
      </c>
      <c r="L626">
        <f>(Table2[[#This Row],[6M Return vs Nifty]]-AVERAGE(Table2[6M Return vs Nifty]))/_xlfn.STDEV.P(Table2[6M Return vs Nifty])</f>
        <v>-0.82881132314816597</v>
      </c>
      <c r="M626">
        <v>0.39626514658185702</v>
      </c>
      <c r="N626">
        <f>(Table2[[#This Row],[1W Return vs Nifty]]-AVERAGE(Table2[1W Return vs Nifty]))/_xlfn.STDEV.P(Table2[1W Return vs Nifty])</f>
        <v>-0.21521997529675588</v>
      </c>
      <c r="O626">
        <v>506.28</v>
      </c>
      <c r="P626">
        <v>503.747251039292</v>
      </c>
      <c r="Q626">
        <v>508.22683247123899</v>
      </c>
      <c r="R626">
        <v>25.704526158445901</v>
      </c>
      <c r="S626">
        <v>4.0530931500355472E-2</v>
      </c>
      <c r="T626">
        <v>4.5762530541153978E-2</v>
      </c>
      <c r="U626">
        <v>3.6545035291524197E-2</v>
      </c>
      <c r="V626">
        <v>1.0243801645856201</v>
      </c>
      <c r="W626">
        <v>520.1</v>
      </c>
      <c r="X626">
        <v>534.85</v>
      </c>
      <c r="Y626">
        <v>512.79999999999995</v>
      </c>
      <c r="Z626">
        <v>534.85</v>
      </c>
      <c r="AA626">
        <v>457.2</v>
      </c>
      <c r="AB626">
        <v>534.85</v>
      </c>
      <c r="AC626">
        <v>1.2882138050374747E-2</v>
      </c>
      <c r="AD626">
        <v>1.5280941533789116E-2</v>
      </c>
      <c r="AE626">
        <v>2.7301092043681807E-2</v>
      </c>
      <c r="AF626">
        <v>1.5280941533789116E-2</v>
      </c>
      <c r="AG626">
        <v>0.15223097112860895</v>
      </c>
      <c r="AH626">
        <v>1.5280941533789116E-2</v>
      </c>
      <c r="AI626">
        <v>38.971146545178399</v>
      </c>
      <c r="AJ626">
        <v>17.262103505843001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-0.04</v>
      </c>
      <c r="AM626" t="s">
        <v>2949</v>
      </c>
      <c r="AN626">
        <v>11.74</v>
      </c>
      <c r="AO626" t="s">
        <v>2950</v>
      </c>
      <c r="AP626">
        <v>0</v>
      </c>
      <c r="AQ626">
        <f>(Table2[[#This Row],[Sharpe Ratio]]-AVERAGE(Table2[Sharpe Ratio]))/_xlfn.STDEV.P(Table2[Sharpe Ratio])</f>
        <v>-0.62582703737939727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646</v>
      </c>
      <c r="AT626">
        <f>_xlfn.RANK.AVG(Table2[[#This Row],[6M Return vs Nifty Z-Score]],Table2[6M Return vs Nifty Z-Score])</f>
        <v>584</v>
      </c>
      <c r="AU626">
        <f>_xlfn.RANK.AVG(Table2[[#This Row],[Sharpe Ratio Z-Score]],Table2[Sharpe Ratio Z-Score])</f>
        <v>520</v>
      </c>
      <c r="AV626">
        <f>(Table2[[#This Row],[Rank 1Y]]+Table2[[#This Row],[Rank 6M]]+Table2[[#This Row],[Rank Sharpe]])/3</f>
        <v>583.33333333333337</v>
      </c>
    </row>
    <row r="627" spans="1:48" hidden="1" x14ac:dyDescent="0.3">
      <c r="A627" t="s">
        <v>1514</v>
      </c>
      <c r="B627" t="s">
        <v>1515</v>
      </c>
      <c r="C627" t="s">
        <v>2906</v>
      </c>
      <c r="D627" t="s">
        <v>49</v>
      </c>
      <c r="E627">
        <v>5525.79213428</v>
      </c>
      <c r="F627">
        <v>751</v>
      </c>
      <c r="G627">
        <v>-15.4720042362003</v>
      </c>
      <c r="H627">
        <f>(Table2[[#This Row],[1Y Return vs Nifty]]-AVERAGE(Table2[1Y Return vs Nifty]))/_xlfn.STDEV.P(Table2[1Y Return vs Nifty])</f>
        <v>-0.73300012124765701</v>
      </c>
      <c r="I627">
        <v>-9.0160335612579097</v>
      </c>
      <c r="J627">
        <f>(Table2[[#This Row],[1M Return vs Nifty]]-AVERAGE(Table2[1M Return vs Nifty]))/_xlfn.STDEV.P(Table2[1M Return vs Nifty])</f>
        <v>-1.0763487740156028</v>
      </c>
      <c r="K627">
        <v>-37.494890614261898</v>
      </c>
      <c r="L627">
        <f>(Table2[[#This Row],[6M Return vs Nifty]]-AVERAGE(Table2[6M Return vs Nifty]))/_xlfn.STDEV.P(Table2[6M Return vs Nifty])</f>
        <v>-1.6041285912156305</v>
      </c>
      <c r="M627">
        <v>-1.13846477287429</v>
      </c>
      <c r="N627">
        <f>(Table2[[#This Row],[1W Return vs Nifty]]-AVERAGE(Table2[1W Return vs Nifty]))/_xlfn.STDEV.P(Table2[1W Return vs Nifty])</f>
        <v>-0.50571296181298564</v>
      </c>
      <c r="O627">
        <v>774.88</v>
      </c>
      <c r="P627">
        <v>807.56485222233596</v>
      </c>
      <c r="Q627">
        <v>854.01606747796802</v>
      </c>
      <c r="R627">
        <v>26.924731921636798</v>
      </c>
      <c r="S627">
        <v>-3.0817674994837896E-2</v>
      </c>
      <c r="T627">
        <v>-7.0043727221009267E-2</v>
      </c>
      <c r="U627">
        <v>-0.12062544418185162</v>
      </c>
      <c r="V627">
        <v>2.25640470007417</v>
      </c>
      <c r="W627">
        <v>748.5</v>
      </c>
      <c r="X627">
        <v>780</v>
      </c>
      <c r="Y627">
        <v>748.5</v>
      </c>
      <c r="Z627">
        <v>795</v>
      </c>
      <c r="AA627">
        <v>678.05</v>
      </c>
      <c r="AB627">
        <v>820</v>
      </c>
      <c r="AC627">
        <v>3.3400133600534065E-3</v>
      </c>
      <c r="AD627">
        <v>3.8615179760319585E-2</v>
      </c>
      <c r="AE627">
        <v>3.3400133600534065E-3</v>
      </c>
      <c r="AF627">
        <v>5.8588548601864243E-2</v>
      </c>
      <c r="AG627">
        <v>0.10758793599292105</v>
      </c>
      <c r="AH627">
        <v>9.1877496671105119E-2</v>
      </c>
      <c r="AI627">
        <v>65.539280958721704</v>
      </c>
      <c r="AJ627">
        <v>14.107726202233501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-0.22</v>
      </c>
      <c r="AM627" t="s">
        <v>2949</v>
      </c>
      <c r="AN627">
        <v>4.0999999999999996</v>
      </c>
      <c r="AO627" t="s">
        <v>2950</v>
      </c>
      <c r="AP627">
        <v>2.2314962123051001E-2</v>
      </c>
      <c r="AQ627">
        <f>(Table2[[#This Row],[Sharpe Ratio]]-AVERAGE(Table2[Sharpe Ratio]))/_xlfn.STDEV.P(Table2[Sharpe Ratio])</f>
        <v>-0.37545482202202818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597</v>
      </c>
      <c r="AT627">
        <f>_xlfn.RANK.AVG(Table2[[#This Row],[6M Return vs Nifty Z-Score]],Table2[6M Return vs Nifty Z-Score])</f>
        <v>721</v>
      </c>
      <c r="AU627">
        <f>_xlfn.RANK.AVG(Table2[[#This Row],[Sharpe Ratio Z-Score]],Table2[Sharpe Ratio Z-Score])</f>
        <v>439</v>
      </c>
      <c r="AV627">
        <f>(Table2[[#This Row],[Rank 1Y]]+Table2[[#This Row],[Rank 6M]]+Table2[[#This Row],[Rank Sharpe]])/3</f>
        <v>585.66666666666663</v>
      </c>
    </row>
    <row r="628" spans="1:48" hidden="1" x14ac:dyDescent="0.3">
      <c r="A628" t="s">
        <v>405</v>
      </c>
      <c r="B628" t="s">
        <v>406</v>
      </c>
      <c r="C628" t="s">
        <v>2906</v>
      </c>
      <c r="D628" t="s">
        <v>24</v>
      </c>
      <c r="E628">
        <v>54943.685436990003</v>
      </c>
      <c r="F628">
        <v>83.47</v>
      </c>
      <c r="G628">
        <v>-23.083968814936298</v>
      </c>
      <c r="H628">
        <f>(Table2[[#This Row],[1Y Return vs Nifty]]-AVERAGE(Table2[1Y Return vs Nifty]))/_xlfn.STDEV.P(Table2[1Y Return vs Nifty])</f>
        <v>-0.8239975472722646</v>
      </c>
      <c r="I628">
        <v>4.2863847417358096</v>
      </c>
      <c r="J628">
        <f>(Table2[[#This Row],[1M Return vs Nifty]]-AVERAGE(Table2[1M Return vs Nifty]))/_xlfn.STDEV.P(Table2[1M Return vs Nifty])</f>
        <v>7.6802078801486845E-2</v>
      </c>
      <c r="K628">
        <v>-16.090621944769602</v>
      </c>
      <c r="L628">
        <f>(Table2[[#This Row],[6M Return vs Nifty]]-AVERAGE(Table2[6M Return vs Nifty]))/_xlfn.STDEV.P(Table2[6M Return vs Nifty])</f>
        <v>-0.9499397533395243</v>
      </c>
      <c r="M628">
        <v>8.0852238803263798</v>
      </c>
      <c r="N628">
        <f>(Table2[[#This Row],[1W Return vs Nifty]]-AVERAGE(Table2[1W Return vs Nifty]))/_xlfn.STDEV.P(Table2[1W Return vs Nifty])</f>
        <v>1.2401426637250978</v>
      </c>
      <c r="O628">
        <v>79.3</v>
      </c>
      <c r="P628">
        <v>79.243644694212094</v>
      </c>
      <c r="Q628">
        <v>80.200439678847701</v>
      </c>
      <c r="R628">
        <v>46.084171210547403</v>
      </c>
      <c r="S628">
        <v>5.2585119798234548E-2</v>
      </c>
      <c r="T628">
        <v>5.3333681484448281E-2</v>
      </c>
      <c r="U628">
        <v>4.0767361553687653E-2</v>
      </c>
      <c r="V628">
        <v>1.0125666423392601</v>
      </c>
      <c r="W628">
        <v>82.92</v>
      </c>
      <c r="X628">
        <v>84.5</v>
      </c>
      <c r="Y628">
        <v>78</v>
      </c>
      <c r="Z628">
        <v>84.5</v>
      </c>
      <c r="AA628">
        <v>70.8</v>
      </c>
      <c r="AB628">
        <v>84.5</v>
      </c>
      <c r="AC628">
        <v>6.6328991799324832E-3</v>
      </c>
      <c r="AD628">
        <v>1.2339762789026043E-2</v>
      </c>
      <c r="AE628">
        <v>7.0128205128205057E-2</v>
      </c>
      <c r="AF628">
        <v>1.2339762789026043E-2</v>
      </c>
      <c r="AG628">
        <v>0.17895480225988702</v>
      </c>
      <c r="AH628">
        <v>1.2339762789026043E-2</v>
      </c>
      <c r="AI628">
        <v>20.642146879118201</v>
      </c>
      <c r="AJ628">
        <v>17.895480225988699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-0.01</v>
      </c>
      <c r="AM628" t="s">
        <v>2949</v>
      </c>
      <c r="AN628">
        <v>15.05</v>
      </c>
      <c r="AO628" t="s">
        <v>2950</v>
      </c>
      <c r="AP628">
        <v>1.5337936896619999E-3</v>
      </c>
      <c r="AQ628">
        <f>(Table2[[#This Row],[Sharpe Ratio]]-AVERAGE(Table2[Sharpe Ratio]))/_xlfn.STDEV.P(Table2[Sharpe Ratio])</f>
        <v>-0.60861798625646746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631</v>
      </c>
      <c r="AT628">
        <f>_xlfn.RANK.AVG(Table2[[#This Row],[6M Return vs Nifty Z-Score]],Table2[6M Return vs Nifty Z-Score])</f>
        <v>634</v>
      </c>
      <c r="AU628">
        <f>_xlfn.RANK.AVG(Table2[[#This Row],[Sharpe Ratio Z-Score]],Table2[Sharpe Ratio Z-Score])</f>
        <v>496</v>
      </c>
      <c r="AV628">
        <f>(Table2[[#This Row],[Rank 1Y]]+Table2[[#This Row],[Rank 6M]]+Table2[[#This Row],[Rank Sharpe]])/3</f>
        <v>587</v>
      </c>
    </row>
    <row r="629" spans="1:48" hidden="1" x14ac:dyDescent="0.3">
      <c r="A629" t="s">
        <v>1321</v>
      </c>
      <c r="B629" t="s">
        <v>1322</v>
      </c>
      <c r="C629" t="s">
        <v>2913</v>
      </c>
      <c r="D629" t="s">
        <v>65</v>
      </c>
      <c r="E629">
        <v>7257.9253156199902</v>
      </c>
      <c r="F629">
        <v>237.75</v>
      </c>
      <c r="G629">
        <v>-8.2560000699605993</v>
      </c>
      <c r="H629">
        <f>(Table2[[#This Row],[1Y Return vs Nifty]]-AVERAGE(Table2[1Y Return vs Nifty]))/_xlfn.STDEV.P(Table2[1Y Return vs Nifty])</f>
        <v>-0.64673621414212823</v>
      </c>
      <c r="I629">
        <v>4.73503933559864</v>
      </c>
      <c r="J629">
        <f>(Table2[[#This Row],[1M Return vs Nifty]]-AVERAGE(Table2[1M Return vs Nifty]))/_xlfn.STDEV.P(Table2[1M Return vs Nifty])</f>
        <v>0.11569473844795083</v>
      </c>
      <c r="K629">
        <v>-18.039406679897098</v>
      </c>
      <c r="L629">
        <f>(Table2[[#This Row],[6M Return vs Nifty]]-AVERAGE(Table2[6M Return vs Nifty]))/_xlfn.STDEV.P(Table2[6M Return vs Nifty])</f>
        <v>-1.0095013875550787</v>
      </c>
      <c r="M629">
        <v>0.78555235737429596</v>
      </c>
      <c r="N629">
        <f>(Table2[[#This Row],[1W Return vs Nifty]]-AVERAGE(Table2[1W Return vs Nifty]))/_xlfn.STDEV.P(Table2[1W Return vs Nifty])</f>
        <v>-0.14153586772703963</v>
      </c>
      <c r="O629">
        <v>227.76</v>
      </c>
      <c r="P629">
        <v>251.48760958334401</v>
      </c>
      <c r="Q629">
        <v>280.34280574452401</v>
      </c>
      <c r="R629">
        <v>47.806470927614498</v>
      </c>
      <c r="S629">
        <v>4.3861959957850472E-2</v>
      </c>
      <c r="T629">
        <v>-5.4625393299113201E-2</v>
      </c>
      <c r="U629">
        <v>-0.15193115311594185</v>
      </c>
      <c r="V629">
        <v>1.3565401292996999</v>
      </c>
      <c r="W629">
        <v>234.25</v>
      </c>
      <c r="X629">
        <v>245.14</v>
      </c>
      <c r="Y629">
        <v>229.75</v>
      </c>
      <c r="Z629">
        <v>245.14</v>
      </c>
      <c r="AA629">
        <v>196.1</v>
      </c>
      <c r="AB629">
        <v>245.14</v>
      </c>
      <c r="AC629">
        <v>1.4941302027748238E-2</v>
      </c>
      <c r="AD629">
        <v>3.1083070452155637E-2</v>
      </c>
      <c r="AE629">
        <v>3.4820457018498452E-2</v>
      </c>
      <c r="AF629">
        <v>3.1083070452155637E-2</v>
      </c>
      <c r="AG629">
        <v>0.21239163691993879</v>
      </c>
      <c r="AH629">
        <v>3.1083070452155637E-2</v>
      </c>
      <c r="AI629">
        <v>98.864353312302796</v>
      </c>
      <c r="AJ629">
        <v>23.731459797033502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-0.38</v>
      </c>
      <c r="AM629" t="s">
        <v>2949</v>
      </c>
      <c r="AN629">
        <v>16.89</v>
      </c>
      <c r="AO629" t="s">
        <v>2950</v>
      </c>
      <c r="AP629">
        <v>-5.7883073721970001E-3</v>
      </c>
      <c r="AQ629">
        <f>(Table2[[#This Row],[Sharpe Ratio]]-AVERAGE(Table2[Sharpe Ratio]))/_xlfn.STDEV.P(Table2[Sharpe Ratio])</f>
        <v>-0.69077141559321109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561</v>
      </c>
      <c r="AT629">
        <f>_xlfn.RANK.AVG(Table2[[#This Row],[6M Return vs Nifty Z-Score]],Table2[6M Return vs Nifty Z-Score])</f>
        <v>642</v>
      </c>
      <c r="AU629">
        <f>_xlfn.RANK.AVG(Table2[[#This Row],[Sharpe Ratio Z-Score]],Table2[Sharpe Ratio Z-Score])</f>
        <v>560</v>
      </c>
      <c r="AV629">
        <f>(Table2[[#This Row],[Rank 1Y]]+Table2[[#This Row],[Rank 6M]]+Table2[[#This Row],[Rank Sharpe]])/3</f>
        <v>587.66666666666663</v>
      </c>
    </row>
    <row r="630" spans="1:48" hidden="1" x14ac:dyDescent="0.3">
      <c r="A630" t="s">
        <v>1572</v>
      </c>
      <c r="B630" t="s">
        <v>1573</v>
      </c>
      <c r="C630" t="s">
        <v>2915</v>
      </c>
      <c r="D630" t="s">
        <v>1162</v>
      </c>
      <c r="E630">
        <v>5051.9877329999999</v>
      </c>
      <c r="F630">
        <v>2847.8</v>
      </c>
      <c r="G630">
        <v>-6.9075143192314501</v>
      </c>
      <c r="H630">
        <f>(Table2[[#This Row],[1Y Return vs Nifty]]-AVERAGE(Table2[1Y Return vs Nifty]))/_xlfn.STDEV.P(Table2[1Y Return vs Nifty])</f>
        <v>-0.63061570660718791</v>
      </c>
      <c r="I630">
        <v>-20.223742436785098</v>
      </c>
      <c r="J630">
        <f>(Table2[[#This Row],[1M Return vs Nifty]]-AVERAGE(Table2[1M Return vs Nifty]))/_xlfn.STDEV.P(Table2[1M Return vs Nifty])</f>
        <v>-2.0479149023361387</v>
      </c>
      <c r="K630">
        <v>-11.8787986936571</v>
      </c>
      <c r="L630">
        <f>(Table2[[#This Row],[6M Return vs Nifty]]-AVERAGE(Table2[6M Return vs Nifty]))/_xlfn.STDEV.P(Table2[6M Return vs Nifty])</f>
        <v>-0.82121179722336657</v>
      </c>
      <c r="M630">
        <v>-4.1274757618852798</v>
      </c>
      <c r="N630">
        <f>(Table2[[#This Row],[1W Return vs Nifty]]-AVERAGE(Table2[1W Return vs Nifty]))/_xlfn.STDEV.P(Table2[1W Return vs Nifty])</f>
        <v>-1.0714716128434689</v>
      </c>
      <c r="O630">
        <v>2932.7</v>
      </c>
      <c r="P630">
        <v>3021.5322978927202</v>
      </c>
      <c r="Q630">
        <v>2905.1760946868399</v>
      </c>
      <c r="R630">
        <v>30.670218874835601</v>
      </c>
      <c r="S630">
        <v>-2.8949432263784103E-2</v>
      </c>
      <c r="T630">
        <v>-5.7498077387385327E-2</v>
      </c>
      <c r="U630">
        <v>-1.974960994336028E-2</v>
      </c>
      <c r="V630">
        <v>1.13005195465624</v>
      </c>
      <c r="W630">
        <v>2835</v>
      </c>
      <c r="X630">
        <v>2923.65</v>
      </c>
      <c r="Y630">
        <v>2732.35</v>
      </c>
      <c r="Z630">
        <v>2923.65</v>
      </c>
      <c r="AA630">
        <v>2732.35</v>
      </c>
      <c r="AB630">
        <v>2993.75</v>
      </c>
      <c r="AC630">
        <v>4.5149911816579902E-3</v>
      </c>
      <c r="AD630">
        <v>2.6634595126062255E-2</v>
      </c>
      <c r="AE630">
        <v>4.225300565447343E-2</v>
      </c>
      <c r="AF630">
        <v>2.6634595126062255E-2</v>
      </c>
      <c r="AG630">
        <v>4.225300565447343E-2</v>
      </c>
      <c r="AH630">
        <v>5.1250087787063636E-2</v>
      </c>
      <c r="AI630">
        <v>29.9248542734742</v>
      </c>
      <c r="AJ630">
        <v>30.6270354570891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</v>
      </c>
      <c r="AM630">
        <v>0</v>
      </c>
      <c r="AN630">
        <v>0.89</v>
      </c>
      <c r="AO630" t="s">
        <v>2950</v>
      </c>
      <c r="AP630">
        <v>-4.6800388092362998E-2</v>
      </c>
      <c r="AQ630">
        <f>(Table2[[#This Row],[Sharpe Ratio]]-AVERAGE(Table2[Sharpe Ratio]))/_xlfn.STDEV.P(Table2[Sharpe Ratio])</f>
        <v>-1.1509239110221068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550</v>
      </c>
      <c r="AT630">
        <f>_xlfn.RANK.AVG(Table2[[#This Row],[6M Return vs Nifty Z-Score]],Table2[6M Return vs Nifty Z-Score])</f>
        <v>579</v>
      </c>
      <c r="AU630">
        <f>_xlfn.RANK.AVG(Table2[[#This Row],[Sharpe Ratio Z-Score]],Table2[Sharpe Ratio Z-Score])</f>
        <v>634</v>
      </c>
      <c r="AV630">
        <f>(Table2[[#This Row],[Rank 1Y]]+Table2[[#This Row],[Rank 6M]]+Table2[[#This Row],[Rank Sharpe]])/3</f>
        <v>587.66666666666663</v>
      </c>
    </row>
    <row r="631" spans="1:48" hidden="1" x14ac:dyDescent="0.3">
      <c r="A631" t="s">
        <v>1873</v>
      </c>
      <c r="B631" t="s">
        <v>1874</v>
      </c>
      <c r="C631" t="s">
        <v>2922</v>
      </c>
      <c r="D631" t="s">
        <v>1746</v>
      </c>
      <c r="E631">
        <v>3148.5480233399999</v>
      </c>
      <c r="F631">
        <v>16.18</v>
      </c>
      <c r="G631">
        <v>-13.807063172167201</v>
      </c>
      <c r="H631">
        <f>(Table2[[#This Row],[1Y Return vs Nifty]]-AVERAGE(Table2[1Y Return vs Nifty]))/_xlfn.STDEV.P(Table2[1Y Return vs Nifty])</f>
        <v>-0.71309654054354898</v>
      </c>
      <c r="I631">
        <v>-7.2325846583933204</v>
      </c>
      <c r="J631">
        <f>(Table2[[#This Row],[1M Return vs Nifty]]-AVERAGE(Table2[1M Return vs Nifty]))/_xlfn.STDEV.P(Table2[1M Return vs Nifty])</f>
        <v>-0.92174638695706546</v>
      </c>
      <c r="K631">
        <v>-28.226168888958401</v>
      </c>
      <c r="L631">
        <f>(Table2[[#This Row],[6M Return vs Nifty]]-AVERAGE(Table2[6M Return vs Nifty]))/_xlfn.STDEV.P(Table2[6M Return vs Nifty])</f>
        <v>-1.3208442432334138</v>
      </c>
      <c r="M631">
        <v>-3.8884763646580298</v>
      </c>
      <c r="N631">
        <f>(Table2[[#This Row],[1W Return vs Nifty]]-AVERAGE(Table2[1W Return vs Nifty]))/_xlfn.STDEV.P(Table2[1W Return vs Nifty])</f>
        <v>-1.0262339147990305</v>
      </c>
      <c r="O631">
        <v>15.95</v>
      </c>
      <c r="P631">
        <v>16.601476531966799</v>
      </c>
      <c r="Q631">
        <v>17.9173591635573</v>
      </c>
      <c r="R631">
        <v>62.163143473139101</v>
      </c>
      <c r="S631">
        <v>1.4420062695924774E-2</v>
      </c>
      <c r="T631">
        <v>-2.5387894333087191E-2</v>
      </c>
      <c r="U631">
        <v>-9.6965135748965259E-2</v>
      </c>
      <c r="V631">
        <v>1.0803098082426199</v>
      </c>
      <c r="W631">
        <v>15.87</v>
      </c>
      <c r="X631">
        <v>16.649999999999999</v>
      </c>
      <c r="Y631">
        <v>15.78</v>
      </c>
      <c r="Z631">
        <v>16.66</v>
      </c>
      <c r="AA631">
        <v>12.85</v>
      </c>
      <c r="AB631">
        <v>17.28</v>
      </c>
      <c r="AC631">
        <v>1.953371140516702E-2</v>
      </c>
      <c r="AD631">
        <v>2.9048207663782355E-2</v>
      </c>
      <c r="AE631">
        <v>2.5348542458808687E-2</v>
      </c>
      <c r="AF631">
        <v>2.9666254635352329E-2</v>
      </c>
      <c r="AG631">
        <v>0.2591439688715953</v>
      </c>
      <c r="AH631">
        <v>6.7985166872682523E-2</v>
      </c>
      <c r="AI631">
        <v>61.001236093943099</v>
      </c>
      <c r="AJ631">
        <v>25.914396887159501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-0.16</v>
      </c>
      <c r="AM631" t="s">
        <v>2949</v>
      </c>
      <c r="AN631">
        <v>16.82</v>
      </c>
      <c r="AO631" t="s">
        <v>2950</v>
      </c>
      <c r="AP631">
        <v>1.0201433861826001E-2</v>
      </c>
      <c r="AQ631">
        <f>(Table2[[#This Row],[Sharpe Ratio]]-AVERAGE(Table2[Sharpe Ratio]))/_xlfn.STDEV.P(Table2[Sharpe Ratio])</f>
        <v>-0.51136770817584665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591</v>
      </c>
      <c r="AT631">
        <f>_xlfn.RANK.AVG(Table2[[#This Row],[6M Return vs Nifty Z-Score]],Table2[6M Return vs Nifty Z-Score])</f>
        <v>698</v>
      </c>
      <c r="AU631">
        <f>_xlfn.RANK.AVG(Table2[[#This Row],[Sharpe Ratio Z-Score]],Table2[Sharpe Ratio Z-Score])</f>
        <v>474</v>
      </c>
      <c r="AV631">
        <f>(Table2[[#This Row],[Rank 1Y]]+Table2[[#This Row],[Rank 6M]]+Table2[[#This Row],[Rank Sharpe]])/3</f>
        <v>587.66666666666663</v>
      </c>
    </row>
    <row r="632" spans="1:48" hidden="1" x14ac:dyDescent="0.3">
      <c r="A632" t="s">
        <v>36</v>
      </c>
      <c r="B632" t="s">
        <v>37</v>
      </c>
      <c r="C632" t="s">
        <v>2905</v>
      </c>
      <c r="D632" t="s">
        <v>21</v>
      </c>
      <c r="E632">
        <v>606591.73815877002</v>
      </c>
      <c r="F632">
        <v>1532.7</v>
      </c>
      <c r="G632">
        <v>-6.6700014906415497</v>
      </c>
      <c r="H632">
        <f>(Table2[[#This Row],[1Y Return vs Nifty]]-AVERAGE(Table2[1Y Return vs Nifty]))/_xlfn.STDEV.P(Table2[1Y Return vs Nifty])</f>
        <v>-0.6277763533987033</v>
      </c>
      <c r="I632">
        <v>0.76821373823739902</v>
      </c>
      <c r="J632">
        <f>(Table2[[#This Row],[1M Return vs Nifty]]-AVERAGE(Table2[1M Return vs Nifty]))/_xlfn.STDEV.P(Table2[1M Return vs Nifty])</f>
        <v>-0.22817869992861223</v>
      </c>
      <c r="K632">
        <v>-10.781979560078</v>
      </c>
      <c r="L632">
        <f>(Table2[[#This Row],[6M Return vs Nifty]]-AVERAGE(Table2[6M Return vs Nifty]))/_xlfn.STDEV.P(Table2[6M Return vs Nifty])</f>
        <v>-0.78768919267023441</v>
      </c>
      <c r="M632">
        <v>1.1285810468031101</v>
      </c>
      <c r="N632">
        <f>(Table2[[#This Row],[1W Return vs Nifty]]-AVERAGE(Table2[1W Return vs Nifty]))/_xlfn.STDEV.P(Table2[1W Return vs Nifty])</f>
        <v>-7.6607552204113E-2</v>
      </c>
      <c r="O632">
        <v>1482.12</v>
      </c>
      <c r="P632">
        <v>1479.05613407341</v>
      </c>
      <c r="Q632">
        <v>1494.9154023312001</v>
      </c>
      <c r="R632">
        <v>62.715707853253903</v>
      </c>
      <c r="S632">
        <v>3.4126791352927066E-2</v>
      </c>
      <c r="T632">
        <v>3.6268985801675813E-2</v>
      </c>
      <c r="U632">
        <v>2.5275408635082597E-2</v>
      </c>
      <c r="V632">
        <v>1.02487620478075</v>
      </c>
      <c r="W632">
        <v>1523.7</v>
      </c>
      <c r="X632">
        <v>1557.75</v>
      </c>
      <c r="Y632">
        <v>1495.4</v>
      </c>
      <c r="Z632">
        <v>1557.75</v>
      </c>
      <c r="AA632">
        <v>1358.35</v>
      </c>
      <c r="AB632">
        <v>1557.75</v>
      </c>
      <c r="AC632">
        <v>5.9066745422327038E-3</v>
      </c>
      <c r="AD632">
        <v>1.6343707183401834E-2</v>
      </c>
      <c r="AE632">
        <v>2.4943159020997641E-2</v>
      </c>
      <c r="AF632">
        <v>1.6343707183401834E-2</v>
      </c>
      <c r="AG632">
        <v>0.1283542533220452</v>
      </c>
      <c r="AH632">
        <v>1.6343707183401834E-2</v>
      </c>
      <c r="AI632">
        <v>13.0684413127161</v>
      </c>
      <c r="AJ632">
        <v>21.426024955436699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0.02</v>
      </c>
      <c r="AM632" t="s">
        <v>2950</v>
      </c>
      <c r="AN632">
        <v>9.98</v>
      </c>
      <c r="AO632" t="s">
        <v>2950</v>
      </c>
      <c r="AP632">
        <v>-6.4085604748577996E-2</v>
      </c>
      <c r="AQ632">
        <f>(Table2[[#This Row],[Sharpe Ratio]]-AVERAGE(Table2[Sharpe Ratio]))/_xlfn.STDEV.P(Table2[Sharpe Ratio])</f>
        <v>-1.3448627563261804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547</v>
      </c>
      <c r="AT632">
        <f>_xlfn.RANK.AVG(Table2[[#This Row],[6M Return vs Nifty Z-Score]],Table2[6M Return vs Nifty Z-Score])</f>
        <v>565</v>
      </c>
      <c r="AU632">
        <f>_xlfn.RANK.AVG(Table2[[#This Row],[Sharpe Ratio Z-Score]],Table2[Sharpe Ratio Z-Score])</f>
        <v>657</v>
      </c>
      <c r="AV632">
        <f>(Table2[[#This Row],[Rank 1Y]]+Table2[[#This Row],[Rank 6M]]+Table2[[#This Row],[Rank Sharpe]])/3</f>
        <v>589.66666666666663</v>
      </c>
    </row>
    <row r="633" spans="1:48" x14ac:dyDescent="0.3">
      <c r="A633" t="s">
        <v>436</v>
      </c>
      <c r="B633" t="s">
        <v>437</v>
      </c>
      <c r="C633" t="s">
        <v>2916</v>
      </c>
      <c r="D633" t="s">
        <v>438</v>
      </c>
      <c r="E633">
        <v>48015.399143789997</v>
      </c>
      <c r="F633">
        <v>174.64</v>
      </c>
      <c r="G633">
        <v>-8.5119597037906995</v>
      </c>
      <c r="H633">
        <f>(Table2[[#This Row],[1Y Return vs Nifty]]-AVERAGE(Table2[1Y Return vs Nifty]))/_xlfn.STDEV.P(Table2[1Y Return vs Nifty])</f>
        <v>-0.64979609015755346</v>
      </c>
      <c r="I633">
        <v>-5.9808459170396597</v>
      </c>
      <c r="J633">
        <f>(Table2[[#This Row],[1M Return vs Nifty]]-AVERAGE(Table2[1M Return vs Nifty]))/_xlfn.STDEV.P(Table2[1M Return vs Nifty])</f>
        <v>-0.81323652324519324</v>
      </c>
      <c r="K633">
        <v>-5.6152127331550004</v>
      </c>
      <c r="L633">
        <f>(Table2[[#This Row],[6M Return vs Nifty]]-AVERAGE(Table2[6M Return vs Nifty]))/_xlfn.STDEV.P(Table2[6M Return vs Nifty])</f>
        <v>-0.62977484211364765</v>
      </c>
      <c r="M633">
        <v>3.2207730997684001</v>
      </c>
      <c r="N633">
        <f>(Table2[[#This Row],[1W Return vs Nifty]]-AVERAGE(Table2[1W Return vs Nifty]))/_xlfn.STDEV.P(Table2[1W Return vs Nifty])</f>
        <v>0.31940161535468448</v>
      </c>
      <c r="O633">
        <v>170.35</v>
      </c>
      <c r="P633">
        <v>169.11768430427901</v>
      </c>
      <c r="Q633">
        <v>163.75037073535799</v>
      </c>
      <c r="R633">
        <v>35.372600793600697</v>
      </c>
      <c r="S633">
        <v>2.518344584678589E-2</v>
      </c>
      <c r="T633">
        <v>3.2653685618028838E-2</v>
      </c>
      <c r="U633">
        <v>6.6501402199822035E-2</v>
      </c>
      <c r="V633">
        <v>1.1856326346691799</v>
      </c>
      <c r="W633">
        <v>171.49</v>
      </c>
      <c r="X633">
        <v>175.3</v>
      </c>
      <c r="Y633">
        <v>171.45</v>
      </c>
      <c r="Z633">
        <v>178.28</v>
      </c>
      <c r="AA633">
        <v>149.75</v>
      </c>
      <c r="AB633">
        <v>178.28</v>
      </c>
      <c r="AC633">
        <v>1.8368417983555707E-2</v>
      </c>
      <c r="AD633">
        <v>3.7792029317453846E-3</v>
      </c>
      <c r="AE633">
        <v>1.8606007582385509E-2</v>
      </c>
      <c r="AF633">
        <v>2.0842876775080343E-2</v>
      </c>
      <c r="AG633">
        <v>0.16621035058430711</v>
      </c>
      <c r="AH633">
        <v>2.0842876775080343E-2</v>
      </c>
      <c r="AI633">
        <v>11.944571690334399</v>
      </c>
      <c r="AJ633">
        <v>34.2352036894696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0.06</v>
      </c>
      <c r="AM633" t="s">
        <v>2950</v>
      </c>
      <c r="AN633">
        <v>11.38</v>
      </c>
      <c r="AO633" t="s">
        <v>2950</v>
      </c>
      <c r="AP633">
        <v>-9.6089366479215996E-2</v>
      </c>
      <c r="AQ633">
        <f>(Table2[[#This Row],[Sharpe Ratio]]-AVERAGE(Table2[Sharpe Ratio]))/_xlfn.STDEV.P(Table2[Sharpe Ratio])</f>
        <v>-1.7039425826814341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-3.4773484228431437</v>
      </c>
      <c r="AS633">
        <f>_xlfn.RANK.AVG(Table2[[#This Row],[1Y Return vs Nifty Z-Score]],Table2[1Y Return vs Nifty Z-Score])</f>
        <v>564</v>
      </c>
      <c r="AT633">
        <f>_xlfn.RANK.AVG(Table2[[#This Row],[6M Return vs Nifty Z-Score]],Table2[6M Return vs Nifty Z-Score])</f>
        <v>508</v>
      </c>
      <c r="AU633">
        <f>_xlfn.RANK.AVG(Table2[[#This Row],[Sharpe Ratio Z-Score]],Table2[Sharpe Ratio Z-Score])</f>
        <v>697</v>
      </c>
      <c r="AV633">
        <f>(Table2[[#This Row],[Rank 1Y]]+Table2[[#This Row],[Rank 6M]]+Table2[[#This Row],[Rank Sharpe]])/3</f>
        <v>589.66666666666663</v>
      </c>
    </row>
    <row r="634" spans="1:48" hidden="1" x14ac:dyDescent="0.3">
      <c r="A634" t="s">
        <v>622</v>
      </c>
      <c r="B634" t="s">
        <v>623</v>
      </c>
      <c r="C634" t="s">
        <v>2913</v>
      </c>
      <c r="D634" t="s">
        <v>216</v>
      </c>
      <c r="E634">
        <v>27081.27727074</v>
      </c>
      <c r="F634">
        <v>712.95</v>
      </c>
      <c r="G634">
        <v>-28.988763661988099</v>
      </c>
      <c r="H634">
        <f>(Table2[[#This Row],[1Y Return vs Nifty]]-AVERAGE(Table2[1Y Return vs Nifty]))/_xlfn.STDEV.P(Table2[1Y Return vs Nifty])</f>
        <v>-0.89458656890093657</v>
      </c>
      <c r="I634">
        <v>-0.69651726439868999</v>
      </c>
      <c r="J634">
        <f>(Table2[[#This Row],[1M Return vs Nifty]]-AVERAGE(Table2[1M Return vs Nifty]))/_xlfn.STDEV.P(Table2[1M Return vs Nifty])</f>
        <v>-0.3551522897199747</v>
      </c>
      <c r="K634">
        <v>-6.1209008261929201</v>
      </c>
      <c r="L634">
        <f>(Table2[[#This Row],[6M Return vs Nifty]]-AVERAGE(Table2[6M Return vs Nifty]))/_xlfn.STDEV.P(Table2[6M Return vs Nifty])</f>
        <v>-0.64523042768026762</v>
      </c>
      <c r="M634">
        <v>2.09260316509019</v>
      </c>
      <c r="N634">
        <f>(Table2[[#This Row],[1W Return vs Nifty]]-AVERAGE(Table2[1W Return vs Nifty]))/_xlfn.STDEV.P(Table2[1W Return vs Nifty])</f>
        <v>0.10586211927277633</v>
      </c>
      <c r="O634">
        <v>696.59</v>
      </c>
      <c r="P634">
        <v>694.77358964500195</v>
      </c>
      <c r="Q634">
        <v>706.47152892906104</v>
      </c>
      <c r="R634">
        <v>39.975166116648097</v>
      </c>
      <c r="S634">
        <v>2.3485838154438055E-2</v>
      </c>
      <c r="T634">
        <v>2.616163110674008E-2</v>
      </c>
      <c r="U634">
        <v>9.1701799798780126E-3</v>
      </c>
      <c r="V634">
        <v>1.12163560835813</v>
      </c>
      <c r="W634">
        <v>706.65</v>
      </c>
      <c r="X634">
        <v>722.95</v>
      </c>
      <c r="Y634">
        <v>702.75</v>
      </c>
      <c r="Z634">
        <v>722.95</v>
      </c>
      <c r="AA634">
        <v>607.65</v>
      </c>
      <c r="AB634">
        <v>722.95</v>
      </c>
      <c r="AC634">
        <v>8.9153046062409036E-3</v>
      </c>
      <c r="AD634">
        <v>1.4026229048320404E-2</v>
      </c>
      <c r="AE634">
        <v>1.4514407684098174E-2</v>
      </c>
      <c r="AF634">
        <v>1.4026229048320404E-2</v>
      </c>
      <c r="AG634">
        <v>0.17329054554431012</v>
      </c>
      <c r="AH634">
        <v>1.4026229048320404E-2</v>
      </c>
      <c r="AI634">
        <v>20.660635388175798</v>
      </c>
      <c r="AJ634">
        <v>17.329054554431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-0.01</v>
      </c>
      <c r="AM634" t="s">
        <v>2949</v>
      </c>
      <c r="AN634">
        <v>7.68</v>
      </c>
      <c r="AO634" t="s">
        <v>2950</v>
      </c>
      <c r="AP634">
        <v>-3.1100926838658002E-2</v>
      </c>
      <c r="AQ634">
        <f>(Table2[[#This Row],[Sharpe Ratio]]-AVERAGE(Table2[Sharpe Ratio]))/_xlfn.STDEV.P(Table2[Sharpe Ratio])</f>
        <v>-0.97477712339449352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653</v>
      </c>
      <c r="AT634">
        <f>_xlfn.RANK.AVG(Table2[[#This Row],[6M Return vs Nifty Z-Score]],Table2[6M Return vs Nifty Z-Score])</f>
        <v>515</v>
      </c>
      <c r="AU634">
        <f>_xlfn.RANK.AVG(Table2[[#This Row],[Sharpe Ratio Z-Score]],Table2[Sharpe Ratio Z-Score])</f>
        <v>611</v>
      </c>
      <c r="AV634">
        <f>(Table2[[#This Row],[Rank 1Y]]+Table2[[#This Row],[Rank 6M]]+Table2[[#This Row],[Rank Sharpe]])/3</f>
        <v>593</v>
      </c>
    </row>
    <row r="635" spans="1:48" x14ac:dyDescent="0.3">
      <c r="A635" t="s">
        <v>1624</v>
      </c>
      <c r="B635" t="s">
        <v>1625</v>
      </c>
      <c r="C635" t="s">
        <v>621</v>
      </c>
      <c r="D635" t="s">
        <v>485</v>
      </c>
      <c r="E635">
        <v>4525.1865568800004</v>
      </c>
      <c r="F635">
        <v>1503.85</v>
      </c>
      <c r="G635">
        <v>-27.952564278898201</v>
      </c>
      <c r="H635">
        <f>(Table2[[#This Row],[1Y Return vs Nifty]]-AVERAGE(Table2[1Y Return vs Nifty]))/_xlfn.STDEV.P(Table2[1Y Return vs Nifty])</f>
        <v>-0.88219929676716058</v>
      </c>
      <c r="I635">
        <v>-9.0559900731373197</v>
      </c>
      <c r="J635">
        <f>(Table2[[#This Row],[1M Return vs Nifty]]-AVERAGE(Table2[1M Return vs Nifty]))/_xlfn.STDEV.P(Table2[1M Return vs Nifty])</f>
        <v>-1.0798124965282956</v>
      </c>
      <c r="K635">
        <v>3.2014461016365701</v>
      </c>
      <c r="L635">
        <f>(Table2[[#This Row],[6M Return vs Nifty]]-AVERAGE(Table2[6M Return vs Nifty]))/_xlfn.STDEV.P(Table2[6M Return vs Nifty])</f>
        <v>-0.36030710714248076</v>
      </c>
      <c r="M635">
        <v>1.6545837887972901</v>
      </c>
      <c r="N635">
        <f>(Table2[[#This Row],[1W Return vs Nifty]]-AVERAGE(Table2[1W Return vs Nifty]))/_xlfn.STDEV.P(Table2[1W Return vs Nifty])</f>
        <v>2.2954009410429629E-2</v>
      </c>
      <c r="O635">
        <v>1461.8</v>
      </c>
      <c r="P635">
        <v>1413.64720988421</v>
      </c>
      <c r="Q635">
        <v>1369.7045609367899</v>
      </c>
      <c r="R635">
        <v>48.054390932835602</v>
      </c>
      <c r="S635">
        <v>2.8765905048570239E-2</v>
      </c>
      <c r="T635">
        <v>6.3808558093626733E-2</v>
      </c>
      <c r="U635">
        <v>9.7937498997202166E-2</v>
      </c>
      <c r="V635">
        <v>0.53508713941764896</v>
      </c>
      <c r="W635">
        <v>1497.95</v>
      </c>
      <c r="X635">
        <v>1554</v>
      </c>
      <c r="Y635">
        <v>1427.65</v>
      </c>
      <c r="Z635">
        <v>1554</v>
      </c>
      <c r="AA635">
        <v>1169.05</v>
      </c>
      <c r="AB635">
        <v>1554</v>
      </c>
      <c r="AC635">
        <v>3.9387162455355451E-3</v>
      </c>
      <c r="AD635">
        <v>3.3347740798616909E-2</v>
      </c>
      <c r="AE635">
        <v>5.3374426505095718E-2</v>
      </c>
      <c r="AF635">
        <v>3.3347740798616909E-2</v>
      </c>
      <c r="AG635">
        <v>0.28638638210512801</v>
      </c>
      <c r="AH635">
        <v>3.3347740798616909E-2</v>
      </c>
      <c r="AI635">
        <v>14.3431858230541</v>
      </c>
      <c r="AJ635">
        <v>40.317238161884703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0.23</v>
      </c>
      <c r="AM635" t="s">
        <v>2950</v>
      </c>
      <c r="AN635">
        <v>15.61</v>
      </c>
      <c r="AO635" t="s">
        <v>2950</v>
      </c>
      <c r="AP635">
        <v>-0.12600436439576901</v>
      </c>
      <c r="AQ635">
        <f>(Table2[[#This Row],[Sharpe Ratio]]-AVERAGE(Table2[Sharpe Ratio]))/_xlfn.STDEV.P(Table2[Sharpe Ratio])</f>
        <v>-2.039586634393336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-4.3389515254208435</v>
      </c>
      <c r="AS635">
        <f>_xlfn.RANK.AVG(Table2[[#This Row],[1Y Return vs Nifty Z-Score]],Table2[1Y Return vs Nifty Z-Score])</f>
        <v>647</v>
      </c>
      <c r="AT635">
        <f>_xlfn.RANK.AVG(Table2[[#This Row],[6M Return vs Nifty Z-Score]],Table2[6M Return vs Nifty Z-Score])</f>
        <v>415</v>
      </c>
      <c r="AU635">
        <f>_xlfn.RANK.AVG(Table2[[#This Row],[Sharpe Ratio Z-Score]],Table2[Sharpe Ratio Z-Score])</f>
        <v>717</v>
      </c>
      <c r="AV635">
        <f>(Table2[[#This Row],[Rank 1Y]]+Table2[[#This Row],[Rank 6M]]+Table2[[#This Row],[Rank Sharpe]])/3</f>
        <v>593</v>
      </c>
    </row>
    <row r="636" spans="1:48" hidden="1" x14ac:dyDescent="0.3">
      <c r="A636" t="s">
        <v>2102</v>
      </c>
      <c r="B636" t="s">
        <v>2103</v>
      </c>
      <c r="C636" t="s">
        <v>2908</v>
      </c>
      <c r="D636" t="s">
        <v>480</v>
      </c>
      <c r="E636">
        <v>2435.0232099999998</v>
      </c>
      <c r="F636">
        <v>345.45</v>
      </c>
      <c r="G636">
        <v>-21.6479107761831</v>
      </c>
      <c r="H636">
        <f>(Table2[[#This Row],[1Y Return vs Nifty]]-AVERAGE(Table2[1Y Return vs Nifty]))/_xlfn.STDEV.P(Table2[1Y Return vs Nifty])</f>
        <v>-0.80683015457136653</v>
      </c>
      <c r="I636">
        <v>0.89368180563909305</v>
      </c>
      <c r="J636">
        <f>(Table2[[#This Row],[1M Return vs Nifty]]-AVERAGE(Table2[1M Return vs Nifty]))/_xlfn.STDEV.P(Table2[1M Return vs Nifty])</f>
        <v>-0.21730221073468767</v>
      </c>
      <c r="K636">
        <v>-10.697231213373801</v>
      </c>
      <c r="L636">
        <f>(Table2[[#This Row],[6M Return vs Nifty]]-AVERAGE(Table2[6M Return vs Nifty]))/_xlfn.STDEV.P(Table2[6M Return vs Nifty])</f>
        <v>-0.78509898866474259</v>
      </c>
      <c r="M636">
        <v>3.4769675024092801</v>
      </c>
      <c r="N636">
        <f>(Table2[[#This Row],[1W Return vs Nifty]]-AVERAGE(Table2[1W Return vs Nifty]))/_xlfn.STDEV.P(Table2[1W Return vs Nifty])</f>
        <v>0.36789397626354292</v>
      </c>
      <c r="O636">
        <v>336.01</v>
      </c>
      <c r="P636">
        <v>336.84227608573002</v>
      </c>
      <c r="Q636">
        <v>343.60954793212397</v>
      </c>
      <c r="R636">
        <v>49.548273153516298</v>
      </c>
      <c r="S636">
        <v>2.8094401952322823E-2</v>
      </c>
      <c r="T636">
        <v>2.5554167411216522E-2</v>
      </c>
      <c r="U636">
        <v>5.3562308700443317E-3</v>
      </c>
      <c r="V636">
        <v>0.86281939723761902</v>
      </c>
      <c r="W636">
        <v>344</v>
      </c>
      <c r="X636">
        <v>355.75</v>
      </c>
      <c r="Y636">
        <v>335.85</v>
      </c>
      <c r="Z636">
        <v>355.75</v>
      </c>
      <c r="AA636">
        <v>295.05</v>
      </c>
      <c r="AB636">
        <v>355.75</v>
      </c>
      <c r="AC636">
        <v>4.215116279069786E-3</v>
      </c>
      <c r="AD636">
        <v>2.9816181791865626E-2</v>
      </c>
      <c r="AE636">
        <v>2.8584189370254531E-2</v>
      </c>
      <c r="AF636">
        <v>2.9816181791865626E-2</v>
      </c>
      <c r="AG636">
        <v>0.17081850533807819</v>
      </c>
      <c r="AH636">
        <v>2.9816181791865626E-2</v>
      </c>
      <c r="AI636">
        <v>27.920104211897499</v>
      </c>
      <c r="AJ636">
        <v>17.081850533807799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-0.13</v>
      </c>
      <c r="AM636" t="s">
        <v>2949</v>
      </c>
      <c r="AN636">
        <v>14.01</v>
      </c>
      <c r="AO636" t="s">
        <v>2950</v>
      </c>
      <c r="AP636">
        <v>-2.3390929269891999E-2</v>
      </c>
      <c r="AQ636">
        <f>(Table2[[#This Row],[Sharpe Ratio]]-AVERAGE(Table2[Sharpe Ratio]))/_xlfn.STDEV.P(Table2[Sharpe Ratio])</f>
        <v>-0.88827152409984655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623</v>
      </c>
      <c r="AT636">
        <f>_xlfn.RANK.AVG(Table2[[#This Row],[6M Return vs Nifty Z-Score]],Table2[6M Return vs Nifty Z-Score])</f>
        <v>563</v>
      </c>
      <c r="AU636">
        <f>_xlfn.RANK.AVG(Table2[[#This Row],[Sharpe Ratio Z-Score]],Table2[Sharpe Ratio Z-Score])</f>
        <v>594</v>
      </c>
      <c r="AV636">
        <f>(Table2[[#This Row],[Rank 1Y]]+Table2[[#This Row],[Rank 6M]]+Table2[[#This Row],[Rank Sharpe]])/3</f>
        <v>593.33333333333337</v>
      </c>
    </row>
    <row r="637" spans="1:48" hidden="1" x14ac:dyDescent="0.3">
      <c r="A637" t="s">
        <v>2032</v>
      </c>
      <c r="B637" t="s">
        <v>2033</v>
      </c>
      <c r="C637" t="s">
        <v>2909</v>
      </c>
      <c r="D637" t="s">
        <v>46</v>
      </c>
      <c r="E637">
        <v>2653.0268626749998</v>
      </c>
      <c r="F637">
        <v>646.70000000000005</v>
      </c>
      <c r="G637">
        <v>-40.794394514220997</v>
      </c>
      <c r="H637">
        <f>(Table2[[#This Row],[1Y Return vs Nifty]]-AVERAGE(Table2[1Y Return vs Nifty]))/_xlfn.STDEV.P(Table2[1Y Return vs Nifty])</f>
        <v>-1.0357172860814781</v>
      </c>
      <c r="I637">
        <v>-8.0878233274315008</v>
      </c>
      <c r="J637">
        <f>(Table2[[#This Row],[1M Return vs Nifty]]-AVERAGE(Table2[1M Return vs Nifty]))/_xlfn.STDEV.P(Table2[1M Return vs Nifty])</f>
        <v>-0.99588472617479873</v>
      </c>
      <c r="K637">
        <v>-25.726204357142599</v>
      </c>
      <c r="L637">
        <f>(Table2[[#This Row],[6M Return vs Nifty]]-AVERAGE(Table2[6M Return vs Nifty]))/_xlfn.STDEV.P(Table2[6M Return vs Nifty])</f>
        <v>-1.2444366388880672</v>
      </c>
      <c r="M637">
        <v>-0.79182786293670304</v>
      </c>
      <c r="N637">
        <f>(Table2[[#This Row],[1W Return vs Nifty]]-AVERAGE(Table2[1W Return vs Nifty]))/_xlfn.STDEV.P(Table2[1W Return vs Nifty])</f>
        <v>-0.44010168394058324</v>
      </c>
      <c r="O637">
        <v>657.25</v>
      </c>
      <c r="P637">
        <v>665.08169272062901</v>
      </c>
      <c r="Q637">
        <v>701.72739822121605</v>
      </c>
      <c r="R637">
        <v>48.336708356282799</v>
      </c>
      <c r="S637">
        <v>-1.6051730696082123E-2</v>
      </c>
      <c r="T637">
        <v>-2.7638247935280802E-2</v>
      </c>
      <c r="U637">
        <v>-7.8417058191974531E-2</v>
      </c>
      <c r="V637">
        <v>0.78629788973711701</v>
      </c>
      <c r="W637">
        <v>643.15</v>
      </c>
      <c r="X637">
        <v>666.45</v>
      </c>
      <c r="Y637">
        <v>643.15</v>
      </c>
      <c r="Z637">
        <v>669.3</v>
      </c>
      <c r="AA637">
        <v>600</v>
      </c>
      <c r="AB637">
        <v>681.9</v>
      </c>
      <c r="AC637">
        <v>5.5197076887196772E-3</v>
      </c>
      <c r="AD637">
        <v>3.053966290397403E-2</v>
      </c>
      <c r="AE637">
        <v>5.5197076887196772E-3</v>
      </c>
      <c r="AF637">
        <v>3.4946652234420839E-2</v>
      </c>
      <c r="AG637">
        <v>7.7833333333333421E-2</v>
      </c>
      <c r="AH637">
        <v>5.443018401113342E-2</v>
      </c>
      <c r="AI637">
        <v>30.8179990722127</v>
      </c>
      <c r="AJ637">
        <v>7.8013002167028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-0.25</v>
      </c>
      <c r="AM637" t="s">
        <v>2949</v>
      </c>
      <c r="AN637">
        <v>5.86</v>
      </c>
      <c r="AO637" t="s">
        <v>2950</v>
      </c>
      <c r="AP637">
        <v>3.7703109242656997E-2</v>
      </c>
      <c r="AQ637">
        <f>(Table2[[#This Row],[Sharpe Ratio]]-AVERAGE(Table2[Sharpe Ratio]))/_xlfn.STDEV.P(Table2[Sharpe Ratio])</f>
        <v>-0.20280095582518501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700</v>
      </c>
      <c r="AT637">
        <f>_xlfn.RANK.AVG(Table2[[#This Row],[6M Return vs Nifty Z-Score]],Table2[6M Return vs Nifty Z-Score])</f>
        <v>683</v>
      </c>
      <c r="AU637">
        <f>_xlfn.RANK.AVG(Table2[[#This Row],[Sharpe Ratio Z-Score]],Table2[Sharpe Ratio Z-Score])</f>
        <v>398</v>
      </c>
      <c r="AV637">
        <f>(Table2[[#This Row],[Rank 1Y]]+Table2[[#This Row],[Rank 6M]]+Table2[[#This Row],[Rank Sharpe]])/3</f>
        <v>593.66666666666663</v>
      </c>
    </row>
    <row r="638" spans="1:48" x14ac:dyDescent="0.3">
      <c r="A638" t="s">
        <v>1592</v>
      </c>
      <c r="B638" t="s">
        <v>1593</v>
      </c>
      <c r="C638" t="s">
        <v>2917</v>
      </c>
      <c r="D638" t="s">
        <v>400</v>
      </c>
      <c r="E638">
        <v>4894.6137230599998</v>
      </c>
      <c r="F638">
        <v>250.92</v>
      </c>
      <c r="G638">
        <v>-20.792854350963701</v>
      </c>
      <c r="H638">
        <f>(Table2[[#This Row],[1Y Return vs Nifty]]-AVERAGE(Table2[1Y Return vs Nifty]))/_xlfn.STDEV.P(Table2[1Y Return vs Nifty])</f>
        <v>-0.7966083605790345</v>
      </c>
      <c r="I638">
        <v>5.73809572505301</v>
      </c>
      <c r="J638">
        <f>(Table2[[#This Row],[1M Return vs Nifty]]-AVERAGE(Table2[1M Return vs Nifty]))/_xlfn.STDEV.P(Table2[1M Return vs Nifty])</f>
        <v>0.20264699814817591</v>
      </c>
      <c r="K638">
        <v>-0.490364588318914</v>
      </c>
      <c r="L638">
        <f>(Table2[[#This Row],[6M Return vs Nifty]]-AVERAGE(Table2[6M Return vs Nifty]))/_xlfn.STDEV.P(Table2[6M Return vs Nifty])</f>
        <v>-0.47314167216375086</v>
      </c>
      <c r="M638">
        <v>2.1198637686738899</v>
      </c>
      <c r="N638">
        <f>(Table2[[#This Row],[1W Return vs Nifty]]-AVERAGE(Table2[1W Return vs Nifty]))/_xlfn.STDEV.P(Table2[1W Return vs Nifty])</f>
        <v>0.11102199401612547</v>
      </c>
      <c r="O638">
        <v>238.09</v>
      </c>
      <c r="P638">
        <v>227.735531341278</v>
      </c>
      <c r="Q638">
        <v>223.869333584575</v>
      </c>
      <c r="R638">
        <v>62.732585657206698</v>
      </c>
      <c r="S638">
        <v>5.388718551808136E-2</v>
      </c>
      <c r="T638">
        <v>0.10180435403370769</v>
      </c>
      <c r="U638">
        <v>0.12083238906505067</v>
      </c>
      <c r="V638">
        <v>1.3369609510331499</v>
      </c>
      <c r="W638">
        <v>246.15</v>
      </c>
      <c r="X638">
        <v>255</v>
      </c>
      <c r="Y638">
        <v>241.72</v>
      </c>
      <c r="Z638">
        <v>255.25</v>
      </c>
      <c r="AA638">
        <v>216.4</v>
      </c>
      <c r="AB638">
        <v>255.25</v>
      </c>
      <c r="AC638">
        <v>1.9378427787934083E-2</v>
      </c>
      <c r="AD638">
        <v>1.6260162601626105E-2</v>
      </c>
      <c r="AE638">
        <v>3.806056594406737E-2</v>
      </c>
      <c r="AF638">
        <v>1.7256496094372853E-2</v>
      </c>
      <c r="AG638">
        <v>0.15951940850277246</v>
      </c>
      <c r="AH638">
        <v>1.7256496094372853E-2</v>
      </c>
      <c r="AI638">
        <v>4.41575003985335</v>
      </c>
      <c r="AJ638">
        <v>32.761904761904702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0.16</v>
      </c>
      <c r="AM638" t="s">
        <v>2950</v>
      </c>
      <c r="AN638">
        <v>12.29</v>
      </c>
      <c r="AO638" t="s">
        <v>2950</v>
      </c>
      <c r="AP638">
        <v>-9.7623012888900004E-2</v>
      </c>
      <c r="AQ638">
        <f>(Table2[[#This Row],[Sharpe Ratio]]-AVERAGE(Table2[Sharpe Ratio]))/_xlfn.STDEV.P(Table2[Sharpe Ratio])</f>
        <v>-1.7211499813339648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-2.6772310219124491</v>
      </c>
      <c r="AS638">
        <f>_xlfn.RANK.AVG(Table2[[#This Row],[1Y Return vs Nifty Z-Score]],Table2[1Y Return vs Nifty Z-Score])</f>
        <v>619</v>
      </c>
      <c r="AT638">
        <f>_xlfn.RANK.AVG(Table2[[#This Row],[6M Return vs Nifty Z-Score]],Table2[6M Return vs Nifty Z-Score])</f>
        <v>464</v>
      </c>
      <c r="AU638">
        <f>_xlfn.RANK.AVG(Table2[[#This Row],[Sharpe Ratio Z-Score]],Table2[Sharpe Ratio Z-Score])</f>
        <v>699</v>
      </c>
      <c r="AV638">
        <f>(Table2[[#This Row],[Rank 1Y]]+Table2[[#This Row],[Rank 6M]]+Table2[[#This Row],[Rank Sharpe]])/3</f>
        <v>594</v>
      </c>
    </row>
    <row r="639" spans="1:48" hidden="1" x14ac:dyDescent="0.3">
      <c r="A639" t="s">
        <v>418</v>
      </c>
      <c r="B639" t="s">
        <v>419</v>
      </c>
      <c r="C639" t="s">
        <v>2908</v>
      </c>
      <c r="D639" t="s">
        <v>188</v>
      </c>
      <c r="E639">
        <v>51354.99429984</v>
      </c>
      <c r="F639">
        <v>16221.4</v>
      </c>
      <c r="G639">
        <v>-8.2126022794437894</v>
      </c>
      <c r="H639">
        <f>(Table2[[#This Row],[1Y Return vs Nifty]]-AVERAGE(Table2[1Y Return vs Nifty]))/_xlfn.STDEV.P(Table2[1Y Return vs Nifty])</f>
        <v>-0.64621741414098055</v>
      </c>
      <c r="I639">
        <v>-0.54245981430537804</v>
      </c>
      <c r="J639">
        <f>(Table2[[#This Row],[1M Return vs Nifty]]-AVERAGE(Table2[1M Return vs Nifty]))/_xlfn.STDEV.P(Table2[1M Return vs Nifty])</f>
        <v>-0.34179746385963106</v>
      </c>
      <c r="K639">
        <v>-14.4707870969293</v>
      </c>
      <c r="L639">
        <f>(Table2[[#This Row],[6M Return vs Nifty]]-AVERAGE(Table2[6M Return vs Nifty]))/_xlfn.STDEV.P(Table2[6M Return vs Nifty])</f>
        <v>-0.90043197089563098</v>
      </c>
      <c r="M639">
        <v>-4.1030604336238001</v>
      </c>
      <c r="N639">
        <f>(Table2[[#This Row],[1W Return vs Nifty]]-AVERAGE(Table2[1W Return vs Nifty]))/_xlfn.STDEV.P(Table2[1W Return vs Nifty])</f>
        <v>-1.0668502905290096</v>
      </c>
      <c r="O639">
        <v>16390.03</v>
      </c>
      <c r="P639">
        <v>16246.123211751899</v>
      </c>
      <c r="Q639">
        <v>16248.147198999</v>
      </c>
      <c r="R639">
        <v>49.784906708580998</v>
      </c>
      <c r="S639">
        <v>-1.0288571771985722E-2</v>
      </c>
      <c r="T639">
        <v>-1.5217914717041703E-3</v>
      </c>
      <c r="U639">
        <v>-1.6461691706393111E-3</v>
      </c>
      <c r="V639">
        <v>0.79389672363911901</v>
      </c>
      <c r="W639">
        <v>16062.05</v>
      </c>
      <c r="X639">
        <v>16590</v>
      </c>
      <c r="Y639">
        <v>16062.05</v>
      </c>
      <c r="Z639">
        <v>17000</v>
      </c>
      <c r="AA639">
        <v>15655.3</v>
      </c>
      <c r="AB639">
        <v>17064.95</v>
      </c>
      <c r="AC639">
        <v>9.9209005077185441E-3</v>
      </c>
      <c r="AD639">
        <v>2.2723069525441675E-2</v>
      </c>
      <c r="AE639">
        <v>9.9209005077185441E-3</v>
      </c>
      <c r="AF639">
        <v>4.7998323202682824E-2</v>
      </c>
      <c r="AG639">
        <v>3.616027798892385E-2</v>
      </c>
      <c r="AH639">
        <v>5.2002293266919075E-2</v>
      </c>
      <c r="AI639">
        <v>18.670398362656702</v>
      </c>
      <c r="AJ639">
        <v>17.546802705806801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-0.06</v>
      </c>
      <c r="AM639" t="s">
        <v>2949</v>
      </c>
      <c r="AN639">
        <v>0.19</v>
      </c>
      <c r="AO639" t="s">
        <v>2950</v>
      </c>
      <c r="AP639">
        <v>-4.2660891012058E-2</v>
      </c>
      <c r="AQ639">
        <f>(Table2[[#This Row],[Sharpe Ratio]]-AVERAGE(Table2[Sharpe Ratio]))/_xlfn.STDEV.P(Table2[Sharpe Ratio])</f>
        <v>-1.1044790616539457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560</v>
      </c>
      <c r="AT639">
        <f>_xlfn.RANK.AVG(Table2[[#This Row],[6M Return vs Nifty Z-Score]],Table2[6M Return vs Nifty Z-Score])</f>
        <v>603</v>
      </c>
      <c r="AU639">
        <f>_xlfn.RANK.AVG(Table2[[#This Row],[Sharpe Ratio Z-Score]],Table2[Sharpe Ratio Z-Score])</f>
        <v>624</v>
      </c>
      <c r="AV639">
        <f>(Table2[[#This Row],[Rank 1Y]]+Table2[[#This Row],[Rank 6M]]+Table2[[#This Row],[Rank Sharpe]])/3</f>
        <v>595.66666666666663</v>
      </c>
    </row>
    <row r="640" spans="1:48" x14ac:dyDescent="0.3">
      <c r="A640" t="s">
        <v>1774</v>
      </c>
      <c r="B640" t="s">
        <v>1775</v>
      </c>
      <c r="C640" t="s">
        <v>2913</v>
      </c>
      <c r="D640" t="s">
        <v>65</v>
      </c>
      <c r="E640">
        <v>3634.2896062499999</v>
      </c>
      <c r="F640">
        <v>311.8</v>
      </c>
      <c r="G640">
        <v>-25.833036747179801</v>
      </c>
      <c r="H640">
        <f>(Table2[[#This Row],[1Y Return vs Nifty]]-AVERAGE(Table2[1Y Return vs Nifty]))/_xlfn.STDEV.P(Table2[1Y Return vs Nifty])</f>
        <v>-0.8568613504617546</v>
      </c>
      <c r="I640">
        <v>0.27573212115815898</v>
      </c>
      <c r="J640">
        <f>(Table2[[#This Row],[1M Return vs Nifty]]-AVERAGE(Table2[1M Return vs Nifty]))/_xlfn.STDEV.P(Table2[1M Return vs Nifty])</f>
        <v>-0.2708706063020464</v>
      </c>
      <c r="K640">
        <v>-5.6899074212452403</v>
      </c>
      <c r="L640">
        <f>(Table2[[#This Row],[6M Return vs Nifty]]-AVERAGE(Table2[6M Return vs Nifty]))/_xlfn.STDEV.P(Table2[6M Return vs Nifty])</f>
        <v>-0.63205777137190911</v>
      </c>
      <c r="M640">
        <v>3.53580988122097</v>
      </c>
      <c r="N640">
        <f>(Table2[[#This Row],[1W Return vs Nifty]]-AVERAGE(Table2[1W Return vs Nifty]))/_xlfn.STDEV.P(Table2[1W Return vs Nifty])</f>
        <v>0.37903163516888594</v>
      </c>
      <c r="O640">
        <v>298.20999999999998</v>
      </c>
      <c r="P640">
        <v>294.71541325662997</v>
      </c>
      <c r="Q640">
        <v>294.15546738672401</v>
      </c>
      <c r="R640">
        <v>48.602105118238597</v>
      </c>
      <c r="S640">
        <v>4.5571912410717452E-2</v>
      </c>
      <c r="T640">
        <v>5.7969776858916022E-2</v>
      </c>
      <c r="U640">
        <v>5.9983697634553357E-2</v>
      </c>
      <c r="V640">
        <v>0.95606577841640505</v>
      </c>
      <c r="W640">
        <v>309.60000000000002</v>
      </c>
      <c r="X640">
        <v>319.75</v>
      </c>
      <c r="Y640">
        <v>294.3</v>
      </c>
      <c r="Z640">
        <v>319.75</v>
      </c>
      <c r="AA640">
        <v>267.25</v>
      </c>
      <c r="AB640">
        <v>319.75</v>
      </c>
      <c r="AC640">
        <v>7.105943152454719E-3</v>
      </c>
      <c r="AD640">
        <v>2.549711353431694E-2</v>
      </c>
      <c r="AE640">
        <v>5.9463132857628276E-2</v>
      </c>
      <c r="AF640">
        <v>2.549711353431694E-2</v>
      </c>
      <c r="AG640">
        <v>0.16669784845650137</v>
      </c>
      <c r="AH640">
        <v>2.549711353431694E-2</v>
      </c>
      <c r="AI640">
        <v>6.2219371391917901</v>
      </c>
      <c r="AJ640">
        <v>24.670131947221101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0.11</v>
      </c>
      <c r="AM640" t="s">
        <v>2950</v>
      </c>
      <c r="AN640">
        <v>14.89</v>
      </c>
      <c r="AO640" t="s">
        <v>2950</v>
      </c>
      <c r="AP640">
        <v>-4.9454796744576E-2</v>
      </c>
      <c r="AQ640">
        <f>(Table2[[#This Row],[Sharpe Ratio]]-AVERAGE(Table2[Sharpe Ratio]))/_xlfn.STDEV.P(Table2[Sharpe Ratio])</f>
        <v>-1.1807061786797259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-2.5614642716465501</v>
      </c>
      <c r="AS640">
        <f>_xlfn.RANK.AVG(Table2[[#This Row],[1Y Return vs Nifty Z-Score]],Table2[1Y Return vs Nifty Z-Score])</f>
        <v>643</v>
      </c>
      <c r="AT640">
        <f>_xlfn.RANK.AVG(Table2[[#This Row],[6M Return vs Nifty Z-Score]],Table2[6M Return vs Nifty Z-Score])</f>
        <v>509</v>
      </c>
      <c r="AU640">
        <f>_xlfn.RANK.AVG(Table2[[#This Row],[Sharpe Ratio Z-Score]],Table2[Sharpe Ratio Z-Score])</f>
        <v>638</v>
      </c>
      <c r="AV640">
        <f>(Table2[[#This Row],[Rank 1Y]]+Table2[[#This Row],[Rank 6M]]+Table2[[#This Row],[Rank Sharpe]])/3</f>
        <v>596.66666666666663</v>
      </c>
    </row>
    <row r="641" spans="1:48" hidden="1" x14ac:dyDescent="0.3">
      <c r="A641" t="s">
        <v>1906</v>
      </c>
      <c r="B641" t="s">
        <v>1907</v>
      </c>
      <c r="C641" t="s">
        <v>2914</v>
      </c>
      <c r="D641" t="s">
        <v>238</v>
      </c>
      <c r="E641">
        <v>3006.7195982399999</v>
      </c>
      <c r="F641">
        <v>135.16</v>
      </c>
      <c r="G641">
        <v>-27.982574115888699</v>
      </c>
      <c r="H641">
        <f>(Table2[[#This Row],[1Y Return vs Nifty]]-AVERAGE(Table2[1Y Return vs Nifty]))/_xlfn.STDEV.P(Table2[1Y Return vs Nifty])</f>
        <v>-0.88255805013408795</v>
      </c>
      <c r="I641">
        <v>-4.0526754797900502</v>
      </c>
      <c r="J641">
        <f>(Table2[[#This Row],[1M Return vs Nifty]]-AVERAGE(Table2[1M Return vs Nifty]))/_xlfn.STDEV.P(Table2[1M Return vs Nifty])</f>
        <v>-0.64608861574098442</v>
      </c>
      <c r="K641">
        <v>-10.707512610964599</v>
      </c>
      <c r="L641">
        <f>(Table2[[#This Row],[6M Return vs Nifty]]-AVERAGE(Table2[6M Return vs Nifty]))/_xlfn.STDEV.P(Table2[6M Return vs Nifty])</f>
        <v>-0.78541322390657797</v>
      </c>
      <c r="M641">
        <v>-0.66376300405487298</v>
      </c>
      <c r="N641">
        <f>(Table2[[#This Row],[1W Return vs Nifty]]-AVERAGE(Table2[1W Return vs Nifty]))/_xlfn.STDEV.P(Table2[1W Return vs Nifty])</f>
        <v>-0.4158616252483377</v>
      </c>
      <c r="O641">
        <v>130.31</v>
      </c>
      <c r="P641">
        <v>132.3010648229</v>
      </c>
      <c r="Q641">
        <v>138.67632785443999</v>
      </c>
      <c r="R641">
        <v>33.404217879133299</v>
      </c>
      <c r="S641">
        <v>3.7218939452075883E-2</v>
      </c>
      <c r="T641">
        <v>2.160931343165684E-2</v>
      </c>
      <c r="U641">
        <v>-2.5356366936185815E-2</v>
      </c>
      <c r="V641">
        <v>1.1975156296684699</v>
      </c>
      <c r="W641">
        <v>134.16999999999999</v>
      </c>
      <c r="X641">
        <v>139.29</v>
      </c>
      <c r="Y641">
        <v>129.1</v>
      </c>
      <c r="Z641">
        <v>139.29</v>
      </c>
      <c r="AA641">
        <v>112.05</v>
      </c>
      <c r="AB641">
        <v>139.29</v>
      </c>
      <c r="AC641">
        <v>7.378698665871708E-3</v>
      </c>
      <c r="AD641">
        <v>3.0556377626516751E-2</v>
      </c>
      <c r="AE641">
        <v>4.6940356312935805E-2</v>
      </c>
      <c r="AF641">
        <v>3.0556377626516751E-2</v>
      </c>
      <c r="AG641">
        <v>0.20624721106648813</v>
      </c>
      <c r="AH641">
        <v>3.0556377626516751E-2</v>
      </c>
      <c r="AI641">
        <v>29.994081089079501</v>
      </c>
      <c r="AJ641">
        <v>20.624721106648799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-0.11</v>
      </c>
      <c r="AM641" t="s">
        <v>2949</v>
      </c>
      <c r="AN641">
        <v>16.82</v>
      </c>
      <c r="AO641" t="s">
        <v>2950</v>
      </c>
      <c r="AP641">
        <v>-1.3882778371597E-2</v>
      </c>
      <c r="AQ641">
        <f>(Table2[[#This Row],[Sharpe Ratio]]-AVERAGE(Table2[Sharpe Ratio]))/_xlfn.STDEV.P(Table2[Sharpe Ratio])</f>
        <v>-0.78159077818456757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648</v>
      </c>
      <c r="AT641">
        <f>_xlfn.RANK.AVG(Table2[[#This Row],[6M Return vs Nifty Z-Score]],Table2[6M Return vs Nifty Z-Score])</f>
        <v>564</v>
      </c>
      <c r="AU641">
        <f>_xlfn.RANK.AVG(Table2[[#This Row],[Sharpe Ratio Z-Score]],Table2[Sharpe Ratio Z-Score])</f>
        <v>579</v>
      </c>
      <c r="AV641">
        <f>(Table2[[#This Row],[Rank 1Y]]+Table2[[#This Row],[Rank 6M]]+Table2[[#This Row],[Rank Sharpe]])/3</f>
        <v>597</v>
      </c>
    </row>
    <row r="642" spans="1:48" hidden="1" x14ac:dyDescent="0.3">
      <c r="A642" t="s">
        <v>1918</v>
      </c>
      <c r="B642" t="s">
        <v>1919</v>
      </c>
      <c r="C642" t="s">
        <v>2910</v>
      </c>
      <c r="D642" t="s">
        <v>1619</v>
      </c>
      <c r="E642">
        <v>2984.2161710999999</v>
      </c>
      <c r="F642">
        <v>715.45</v>
      </c>
      <c r="G642">
        <v>-18.6520886681364</v>
      </c>
      <c r="H642">
        <f>(Table2[[#This Row],[1Y Return vs Nifty]]-AVERAGE(Table2[1Y Return vs Nifty]))/_xlfn.STDEV.P(Table2[1Y Return vs Nifty])</f>
        <v>-0.7710165222508214</v>
      </c>
      <c r="I642">
        <v>-8.3662047332461196</v>
      </c>
      <c r="J642">
        <f>(Table2[[#This Row],[1M Return vs Nifty]]-AVERAGE(Table2[1M Return vs Nifty]))/_xlfn.STDEV.P(Table2[1M Return vs Nifty])</f>
        <v>-1.0200168612657017</v>
      </c>
      <c r="K642">
        <v>-20.3919404483437</v>
      </c>
      <c r="L642">
        <f>(Table2[[#This Row],[6M Return vs Nifty]]-AVERAGE(Table2[6M Return vs Nifty]))/_xlfn.STDEV.P(Table2[6M Return vs Nifty])</f>
        <v>-1.0814029953982811</v>
      </c>
      <c r="M642">
        <v>2.7696647320294101</v>
      </c>
      <c r="N642">
        <f>(Table2[[#This Row],[1W Return vs Nifty]]-AVERAGE(Table2[1W Return vs Nifty]))/_xlfn.STDEV.P(Table2[1W Return vs Nifty])</f>
        <v>0.23401602709861008</v>
      </c>
      <c r="O642">
        <v>707.91</v>
      </c>
      <c r="P642">
        <v>725.20203301746096</v>
      </c>
      <c r="Q642">
        <v>732.91005869303694</v>
      </c>
      <c r="R642">
        <v>33.451300927483103</v>
      </c>
      <c r="S642">
        <v>1.0651071463886774E-2</v>
      </c>
      <c r="T642">
        <v>-1.3447332706561954E-2</v>
      </c>
      <c r="U642">
        <v>-2.3822921361145721E-2</v>
      </c>
      <c r="V642">
        <v>1.28408577021576</v>
      </c>
      <c r="W642">
        <v>712.4</v>
      </c>
      <c r="X642">
        <v>732.15</v>
      </c>
      <c r="Y642">
        <v>697.5</v>
      </c>
      <c r="Z642">
        <v>747.4</v>
      </c>
      <c r="AA642">
        <v>639</v>
      </c>
      <c r="AB642">
        <v>747.4</v>
      </c>
      <c r="AC642">
        <v>4.2813026389669773E-3</v>
      </c>
      <c r="AD642">
        <v>2.3341952617233819E-2</v>
      </c>
      <c r="AE642">
        <v>2.5734767025089589E-2</v>
      </c>
      <c r="AF642">
        <v>4.4657208749737887E-2</v>
      </c>
      <c r="AG642">
        <v>0.11964006259780913</v>
      </c>
      <c r="AH642">
        <v>4.4657208749737887E-2</v>
      </c>
      <c r="AI642">
        <v>26.4938150814172</v>
      </c>
      <c r="AJ642">
        <v>11.9640062597809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-0.21</v>
      </c>
      <c r="AM642" t="s">
        <v>2949</v>
      </c>
      <c r="AN642">
        <v>9.39</v>
      </c>
      <c r="AO642" t="s">
        <v>2950</v>
      </c>
      <c r="AP642">
        <v>0</v>
      </c>
      <c r="AQ642">
        <f>(Table2[[#This Row],[Sharpe Ratio]]-AVERAGE(Table2[Sharpe Ratio]))/_xlfn.STDEV.P(Table2[Sharpe Ratio])</f>
        <v>-0.62582703737939727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611</v>
      </c>
      <c r="AT642">
        <f>_xlfn.RANK.AVG(Table2[[#This Row],[6M Return vs Nifty Z-Score]],Table2[6M Return vs Nifty Z-Score])</f>
        <v>660</v>
      </c>
      <c r="AU642">
        <f>_xlfn.RANK.AVG(Table2[[#This Row],[Sharpe Ratio Z-Score]],Table2[Sharpe Ratio Z-Score])</f>
        <v>520</v>
      </c>
      <c r="AV642">
        <f>(Table2[[#This Row],[Rank 1Y]]+Table2[[#This Row],[Rank 6M]]+Table2[[#This Row],[Rank Sharpe]])/3</f>
        <v>597</v>
      </c>
    </row>
    <row r="643" spans="1:48" hidden="1" x14ac:dyDescent="0.3">
      <c r="A643" t="s">
        <v>1357</v>
      </c>
      <c r="B643" t="s">
        <v>1358</v>
      </c>
      <c r="C643" t="s">
        <v>2920</v>
      </c>
      <c r="D643" t="s">
        <v>523</v>
      </c>
      <c r="E643">
        <v>6951.0546859249998</v>
      </c>
      <c r="F643">
        <v>264.67</v>
      </c>
      <c r="G643">
        <v>-24.810010586269801</v>
      </c>
      <c r="H643">
        <f>(Table2[[#This Row],[1Y Return vs Nifty]]-AVERAGE(Table2[1Y Return vs Nifty]))/_xlfn.STDEV.P(Table2[1Y Return vs Nifty])</f>
        <v>-0.84463155795080413</v>
      </c>
      <c r="I643">
        <v>-2.0237141492422799</v>
      </c>
      <c r="J643">
        <f>(Table2[[#This Row],[1M Return vs Nifty]]-AVERAGE(Table2[1M Return vs Nifty]))/_xlfn.STDEV.P(Table2[1M Return vs Nifty])</f>
        <v>-0.47020341687248196</v>
      </c>
      <c r="K643">
        <v>-14.8629231902986</v>
      </c>
      <c r="L643">
        <f>(Table2[[#This Row],[6M Return vs Nifty]]-AVERAGE(Table2[6M Return vs Nifty]))/_xlfn.STDEV.P(Table2[6M Return vs Nifty])</f>
        <v>-0.91241701271937592</v>
      </c>
      <c r="M643">
        <v>3.1035242942031198</v>
      </c>
      <c r="N643">
        <f>(Table2[[#This Row],[1W Return vs Nifty]]-AVERAGE(Table2[1W Return vs Nifty]))/_xlfn.STDEV.P(Table2[1W Return vs Nifty])</f>
        <v>0.29720881435280616</v>
      </c>
      <c r="O643">
        <v>250.08</v>
      </c>
      <c r="P643">
        <v>248.465443073708</v>
      </c>
      <c r="Q643">
        <v>259.80316202507998</v>
      </c>
      <c r="R643">
        <v>54.641960474351698</v>
      </c>
      <c r="S643">
        <v>5.8341330774152267E-2</v>
      </c>
      <c r="T643">
        <v>6.5218554040470167E-2</v>
      </c>
      <c r="U643">
        <v>1.8732789612661449E-2</v>
      </c>
      <c r="V643">
        <v>1.3467306975237401</v>
      </c>
      <c r="W643">
        <v>263.5</v>
      </c>
      <c r="X643">
        <v>271.2</v>
      </c>
      <c r="Y643">
        <v>247.81</v>
      </c>
      <c r="Z643">
        <v>271.2</v>
      </c>
      <c r="AA643">
        <v>220</v>
      </c>
      <c r="AB643">
        <v>271.2</v>
      </c>
      <c r="AC643">
        <v>4.4402277039847782E-3</v>
      </c>
      <c r="AD643">
        <v>2.4672233347186934E-2</v>
      </c>
      <c r="AE643">
        <v>6.8035995318994402E-2</v>
      </c>
      <c r="AF643">
        <v>2.4672233347186934E-2</v>
      </c>
      <c r="AG643">
        <v>0.20304545454545453</v>
      </c>
      <c r="AH643">
        <v>2.4672233347186934E-2</v>
      </c>
      <c r="AI643">
        <v>21.264215815921698</v>
      </c>
      <c r="AJ643">
        <v>20.304545454545401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0.02</v>
      </c>
      <c r="AM643" t="s">
        <v>2950</v>
      </c>
      <c r="AN643">
        <v>16.850000000000001</v>
      </c>
      <c r="AO643" t="s">
        <v>2950</v>
      </c>
      <c r="AP643">
        <v>-4.0053219285430004E-3</v>
      </c>
      <c r="AQ643">
        <f>(Table2[[#This Row],[Sharpe Ratio]]-AVERAGE(Table2[Sharpe Ratio]))/_xlfn.STDEV.P(Table2[Sharpe Ratio])</f>
        <v>-0.67076645152399317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637</v>
      </c>
      <c r="AT643">
        <f>_xlfn.RANK.AVG(Table2[[#This Row],[6M Return vs Nifty Z-Score]],Table2[6M Return vs Nifty Z-Score])</f>
        <v>608</v>
      </c>
      <c r="AU643">
        <f>_xlfn.RANK.AVG(Table2[[#This Row],[Sharpe Ratio Z-Score]],Table2[Sharpe Ratio Z-Score])</f>
        <v>553</v>
      </c>
      <c r="AV643">
        <f>(Table2[[#This Row],[Rank 1Y]]+Table2[[#This Row],[Rank 6M]]+Table2[[#This Row],[Rank Sharpe]])/3</f>
        <v>599.33333333333337</v>
      </c>
    </row>
    <row r="644" spans="1:48" hidden="1" x14ac:dyDescent="0.3">
      <c r="A644" t="s">
        <v>783</v>
      </c>
      <c r="B644" t="s">
        <v>784</v>
      </c>
      <c r="C644" t="s">
        <v>2916</v>
      </c>
      <c r="D644" t="s">
        <v>582</v>
      </c>
      <c r="E644">
        <v>18308.54301804</v>
      </c>
      <c r="F644">
        <v>171.39</v>
      </c>
      <c r="G644">
        <v>-34.919480849530601</v>
      </c>
      <c r="H644">
        <f>(Table2[[#This Row],[1Y Return vs Nifty]]-AVERAGE(Table2[1Y Return vs Nifty]))/_xlfn.STDEV.P(Table2[1Y Return vs Nifty])</f>
        <v>-0.96548547981466604</v>
      </c>
      <c r="I644">
        <v>5.84574127099643</v>
      </c>
      <c r="J644">
        <f>(Table2[[#This Row],[1M Return vs Nifty]]-AVERAGE(Table2[1M Return vs Nifty]))/_xlfn.STDEV.P(Table2[1M Return vs Nifty])</f>
        <v>0.21197850090799217</v>
      </c>
      <c r="K644">
        <v>-20.669417478056001</v>
      </c>
      <c r="L644">
        <f>(Table2[[#This Row],[6M Return vs Nifty]]-AVERAGE(Table2[6M Return vs Nifty]))/_xlfn.STDEV.P(Table2[6M Return vs Nifty])</f>
        <v>-1.0898836577562308</v>
      </c>
      <c r="M644">
        <v>-5.77663581850467</v>
      </c>
      <c r="N644">
        <f>(Table2[[#This Row],[1W Return vs Nifty]]-AVERAGE(Table2[1W Return vs Nifty]))/_xlfn.STDEV.P(Table2[1W Return vs Nifty])</f>
        <v>-1.3836238840785318</v>
      </c>
      <c r="O644">
        <v>167.79</v>
      </c>
      <c r="P644">
        <v>163.634681243882</v>
      </c>
      <c r="Q644">
        <v>170.372457643562</v>
      </c>
      <c r="R644">
        <v>27.867989145268801</v>
      </c>
      <c r="S644">
        <v>2.145539066690505E-2</v>
      </c>
      <c r="T644">
        <v>4.7394101893103002E-2</v>
      </c>
      <c r="U644">
        <v>5.9724580516811177E-3</v>
      </c>
      <c r="V644">
        <v>1.21524437804861</v>
      </c>
      <c r="W644">
        <v>170.01</v>
      </c>
      <c r="X644">
        <v>174.59</v>
      </c>
      <c r="Y644">
        <v>167.7</v>
      </c>
      <c r="Z644">
        <v>178.5</v>
      </c>
      <c r="AA644">
        <v>142.44999999999999</v>
      </c>
      <c r="AB644">
        <v>180.95</v>
      </c>
      <c r="AC644">
        <v>8.1171695782600306E-3</v>
      </c>
      <c r="AD644">
        <v>1.8670867611879416E-2</v>
      </c>
      <c r="AE644">
        <v>2.2003577817531372E-2</v>
      </c>
      <c r="AF644">
        <v>4.1484333975144505E-2</v>
      </c>
      <c r="AG644">
        <v>0.20315900315900315</v>
      </c>
      <c r="AH644">
        <v>5.57792169904896E-2</v>
      </c>
      <c r="AI644">
        <v>32.738199428204602</v>
      </c>
      <c r="AJ644">
        <v>20.485061511423499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0.06</v>
      </c>
      <c r="AM644" t="s">
        <v>2950</v>
      </c>
      <c r="AN644">
        <v>14.95</v>
      </c>
      <c r="AO644" t="s">
        <v>2950</v>
      </c>
      <c r="AP644">
        <v>1.4267571077258999E-2</v>
      </c>
      <c r="AQ644">
        <f>(Table2[[#This Row],[Sharpe Ratio]]-AVERAGE(Table2[Sharpe Ratio]))/_xlfn.STDEV.P(Table2[Sharpe Ratio])</f>
        <v>-0.46574595103544913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680</v>
      </c>
      <c r="AT644">
        <f>_xlfn.RANK.AVG(Table2[[#This Row],[6M Return vs Nifty Z-Score]],Table2[6M Return vs Nifty Z-Score])</f>
        <v>661</v>
      </c>
      <c r="AU644">
        <f>_xlfn.RANK.AVG(Table2[[#This Row],[Sharpe Ratio Z-Score]],Table2[Sharpe Ratio Z-Score])</f>
        <v>462</v>
      </c>
      <c r="AV644">
        <f>(Table2[[#This Row],[Rank 1Y]]+Table2[[#This Row],[Rank 6M]]+Table2[[#This Row],[Rank Sharpe]])/3</f>
        <v>601</v>
      </c>
    </row>
    <row r="645" spans="1:48" hidden="1" x14ac:dyDescent="0.3">
      <c r="A645" t="s">
        <v>1265</v>
      </c>
      <c r="B645" t="s">
        <v>1266</v>
      </c>
      <c r="C645" t="s">
        <v>2915</v>
      </c>
      <c r="D645" t="s">
        <v>349</v>
      </c>
      <c r="E645">
        <v>7844.9187365999996</v>
      </c>
      <c r="F645">
        <v>188.1</v>
      </c>
      <c r="G645">
        <v>-31.0468914281476</v>
      </c>
      <c r="H645">
        <f>(Table2[[#This Row],[1Y Return vs Nifty]]-AVERAGE(Table2[1Y Return vs Nifty]))/_xlfn.STDEV.P(Table2[1Y Return vs Nifty])</f>
        <v>-0.91919051013228026</v>
      </c>
      <c r="I645">
        <v>2.8648356517929301</v>
      </c>
      <c r="J645">
        <f>(Table2[[#This Row],[1M Return vs Nifty]]-AVERAGE(Table2[1M Return vs Nifty]))/_xlfn.STDEV.P(Table2[1M Return vs Nifty])</f>
        <v>-4.6428187158505718E-2</v>
      </c>
      <c r="K645">
        <v>-15.877984035600299</v>
      </c>
      <c r="L645">
        <f>(Table2[[#This Row],[6M Return vs Nifty]]-AVERAGE(Table2[6M Return vs Nifty]))/_xlfn.STDEV.P(Table2[6M Return vs Nifty])</f>
        <v>-0.9434407998440405</v>
      </c>
      <c r="M645">
        <v>7.3037275677756197</v>
      </c>
      <c r="N645">
        <f>(Table2[[#This Row],[1W Return vs Nifty]]-AVERAGE(Table2[1W Return vs Nifty]))/_xlfn.STDEV.P(Table2[1W Return vs Nifty])</f>
        <v>1.0922213943823207</v>
      </c>
      <c r="O645">
        <v>174.77</v>
      </c>
      <c r="P645">
        <v>173.517963377445</v>
      </c>
      <c r="Q645">
        <v>192.032365192643</v>
      </c>
      <c r="R645">
        <v>63.8843042289813</v>
      </c>
      <c r="S645">
        <v>7.6271671339474656E-2</v>
      </c>
      <c r="T645">
        <v>8.403761972952295E-2</v>
      </c>
      <c r="U645">
        <v>-2.0477616826195644E-2</v>
      </c>
      <c r="V645">
        <v>1.6096418840112301</v>
      </c>
      <c r="W645">
        <v>182.5</v>
      </c>
      <c r="X645">
        <v>190.45</v>
      </c>
      <c r="Y645">
        <v>172.19</v>
      </c>
      <c r="Z645">
        <v>190.45</v>
      </c>
      <c r="AA645">
        <v>152</v>
      </c>
      <c r="AB645">
        <v>190.45</v>
      </c>
      <c r="AC645">
        <v>3.0684931506849367E-2</v>
      </c>
      <c r="AD645">
        <v>1.2493354598617668E-2</v>
      </c>
      <c r="AE645">
        <v>9.2397932516406378E-2</v>
      </c>
      <c r="AF645">
        <v>1.2493354598617668E-2</v>
      </c>
      <c r="AG645">
        <v>0.23750000000000004</v>
      </c>
      <c r="AH645">
        <v>1.2493354598617668E-2</v>
      </c>
      <c r="AI645">
        <v>37.161084529505501</v>
      </c>
      <c r="AJ645">
        <v>29.724137931034399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0.06</v>
      </c>
      <c r="AM645" t="s">
        <v>2950</v>
      </c>
      <c r="AN645">
        <v>13.99</v>
      </c>
      <c r="AO645" t="s">
        <v>2950</v>
      </c>
      <c r="AP645">
        <v>0</v>
      </c>
      <c r="AQ645">
        <f>(Table2[[#This Row],[Sharpe Ratio]]-AVERAGE(Table2[Sharpe Ratio]))/_xlfn.STDEV.P(Table2[Sharpe Ratio])</f>
        <v>-0.62582703737939727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662</v>
      </c>
      <c r="AT645">
        <f>_xlfn.RANK.AVG(Table2[[#This Row],[6M Return vs Nifty Z-Score]],Table2[6M Return vs Nifty Z-Score])</f>
        <v>630</v>
      </c>
      <c r="AU645">
        <f>_xlfn.RANK.AVG(Table2[[#This Row],[Sharpe Ratio Z-Score]],Table2[Sharpe Ratio Z-Score])</f>
        <v>520</v>
      </c>
      <c r="AV645">
        <f>(Table2[[#This Row],[Rank 1Y]]+Table2[[#This Row],[Rank 6M]]+Table2[[#This Row],[Rank Sharpe]])/3</f>
        <v>604</v>
      </c>
    </row>
    <row r="646" spans="1:48" hidden="1" x14ac:dyDescent="0.3">
      <c r="A646" t="s">
        <v>1213</v>
      </c>
      <c r="B646" t="s">
        <v>1214</v>
      </c>
      <c r="C646" t="s">
        <v>2914</v>
      </c>
      <c r="D646" t="s">
        <v>134</v>
      </c>
      <c r="E646">
        <v>8500.9978274699897</v>
      </c>
      <c r="F646">
        <v>501.15</v>
      </c>
      <c r="G646">
        <v>-11.5408618333707</v>
      </c>
      <c r="H646">
        <f>(Table2[[#This Row],[1Y Return vs Nifty]]-AVERAGE(Table2[1Y Return vs Nifty]))/_xlfn.STDEV.P(Table2[1Y Return vs Nifty])</f>
        <v>-0.68600517844498221</v>
      </c>
      <c r="I646">
        <v>14.3403120030264</v>
      </c>
      <c r="J646">
        <f>(Table2[[#This Row],[1M Return vs Nifty]]-AVERAGE(Table2[1M Return vs Nifty]))/_xlfn.STDEV.P(Table2[1M Return vs Nifty])</f>
        <v>0.94834998320839159</v>
      </c>
      <c r="K646">
        <v>-36.201502926860897</v>
      </c>
      <c r="L646">
        <f>(Table2[[#This Row],[6M Return vs Nifty]]-AVERAGE(Table2[6M Return vs Nifty]))/_xlfn.STDEV.P(Table2[6M Return vs Nifty])</f>
        <v>-1.5645981685130734</v>
      </c>
      <c r="M646">
        <v>1.96596122989195</v>
      </c>
      <c r="N646">
        <f>(Table2[[#This Row],[1W Return vs Nifty]]-AVERAGE(Table2[1W Return vs Nifty]))/_xlfn.STDEV.P(Table2[1W Return vs Nifty])</f>
        <v>8.1891390933181499E-2</v>
      </c>
      <c r="O646">
        <v>468.48</v>
      </c>
      <c r="P646">
        <v>470.70032929489298</v>
      </c>
      <c r="Q646">
        <v>493.69358467287299</v>
      </c>
      <c r="R646">
        <v>70.598439667823499</v>
      </c>
      <c r="S646">
        <v>6.9736168032786816E-2</v>
      </c>
      <c r="T646">
        <v>6.4690141072814678E-2</v>
      </c>
      <c r="U646">
        <v>1.5103326351845636E-2</v>
      </c>
      <c r="V646">
        <v>1.42326310896533</v>
      </c>
      <c r="W646">
        <v>482.45</v>
      </c>
      <c r="X646">
        <v>528.85</v>
      </c>
      <c r="Y646">
        <v>469.25</v>
      </c>
      <c r="Z646">
        <v>528.85</v>
      </c>
      <c r="AA646">
        <v>411.55</v>
      </c>
      <c r="AB646">
        <v>528.85</v>
      </c>
      <c r="AC646">
        <v>3.8760493315369349E-2</v>
      </c>
      <c r="AD646">
        <v>5.5272872393494987E-2</v>
      </c>
      <c r="AE646">
        <v>6.7980820458177993E-2</v>
      </c>
      <c r="AF646">
        <v>5.5272872393494987E-2</v>
      </c>
      <c r="AG646">
        <v>0.21771352205078354</v>
      </c>
      <c r="AH646">
        <v>5.5272872393494987E-2</v>
      </c>
      <c r="AI646">
        <v>40.716352389504102</v>
      </c>
      <c r="AJ646">
        <v>29.7979797979797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-0.06</v>
      </c>
      <c r="AM646" t="s">
        <v>2949</v>
      </c>
      <c r="AN646">
        <v>12.29</v>
      </c>
      <c r="AO646" t="s">
        <v>2950</v>
      </c>
      <c r="AP646">
        <v>0</v>
      </c>
      <c r="AQ646">
        <f>(Table2[[#This Row],[Sharpe Ratio]]-AVERAGE(Table2[Sharpe Ratio]))/_xlfn.STDEV.P(Table2[Sharpe Ratio])</f>
        <v>-0.62582703737939727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578</v>
      </c>
      <c r="AT646">
        <f>_xlfn.RANK.AVG(Table2[[#This Row],[6M Return vs Nifty Z-Score]],Table2[6M Return vs Nifty Z-Score])</f>
        <v>717</v>
      </c>
      <c r="AU646">
        <f>_xlfn.RANK.AVG(Table2[[#This Row],[Sharpe Ratio Z-Score]],Table2[Sharpe Ratio Z-Score])</f>
        <v>520</v>
      </c>
      <c r="AV646">
        <f>(Table2[[#This Row],[Rank 1Y]]+Table2[[#This Row],[Rank 6M]]+Table2[[#This Row],[Rank Sharpe]])/3</f>
        <v>605</v>
      </c>
    </row>
    <row r="647" spans="1:48" hidden="1" x14ac:dyDescent="0.3">
      <c r="A647" t="s">
        <v>1171</v>
      </c>
      <c r="B647" t="s">
        <v>1172</v>
      </c>
      <c r="C647" t="s">
        <v>2906</v>
      </c>
      <c r="D647" t="s">
        <v>119</v>
      </c>
      <c r="E647">
        <v>8944.9135881700004</v>
      </c>
      <c r="F647">
        <v>85.22</v>
      </c>
      <c r="G647">
        <v>-32.199479895787697</v>
      </c>
      <c r="H647">
        <f>(Table2[[#This Row],[1Y Return vs Nifty]]-AVERAGE(Table2[1Y Return vs Nifty]))/_xlfn.STDEV.P(Table2[1Y Return vs Nifty])</f>
        <v>-0.93296915856607421</v>
      </c>
      <c r="I647">
        <v>0.77911737732692399</v>
      </c>
      <c r="J647">
        <f>(Table2[[#This Row],[1M Return vs Nifty]]-AVERAGE(Table2[1M Return vs Nifty]))/_xlfn.STDEV.P(Table2[1M Return vs Nifty])</f>
        <v>-0.22723349279194704</v>
      </c>
      <c r="K647">
        <v>-15.7729200147499</v>
      </c>
      <c r="L647">
        <f>(Table2[[#This Row],[6M Return vs Nifty]]-AVERAGE(Table2[6M Return vs Nifty]))/_xlfn.STDEV.P(Table2[6M Return vs Nifty])</f>
        <v>-0.94022967823255199</v>
      </c>
      <c r="M647">
        <v>1.43935798915899</v>
      </c>
      <c r="N647">
        <f>(Table2[[#This Row],[1W Return vs Nifty]]-AVERAGE(Table2[1W Return vs Nifty]))/_xlfn.STDEV.P(Table2[1W Return vs Nifty])</f>
        <v>-1.7783832811626522E-2</v>
      </c>
      <c r="O647">
        <v>84.53</v>
      </c>
      <c r="P647">
        <v>84.2912352012616</v>
      </c>
      <c r="Q647">
        <v>85.924133323201701</v>
      </c>
      <c r="R647">
        <v>53.1000831984204</v>
      </c>
      <c r="S647">
        <v>8.1627824441026231E-3</v>
      </c>
      <c r="T647">
        <v>1.1018521635384637E-2</v>
      </c>
      <c r="U647">
        <v>-8.1948260164943498E-3</v>
      </c>
      <c r="V647">
        <v>0.66172412929973201</v>
      </c>
      <c r="W647">
        <v>85</v>
      </c>
      <c r="X647">
        <v>87.27</v>
      </c>
      <c r="Y647">
        <v>85</v>
      </c>
      <c r="Z647">
        <v>87.75</v>
      </c>
      <c r="AA647">
        <v>77.05</v>
      </c>
      <c r="AB647">
        <v>87.75</v>
      </c>
      <c r="AC647">
        <v>2.5882352941175579E-3</v>
      </c>
      <c r="AD647">
        <v>2.405538605961044E-2</v>
      </c>
      <c r="AE647">
        <v>2.5882352941175579E-3</v>
      </c>
      <c r="AF647">
        <v>2.9687866697958309E-2</v>
      </c>
      <c r="AG647">
        <v>0.10603504218040238</v>
      </c>
      <c r="AH647">
        <v>2.9687866697958309E-2</v>
      </c>
      <c r="AI647">
        <v>14.996479699601</v>
      </c>
      <c r="AJ647">
        <v>17.707182320441898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-0.06</v>
      </c>
      <c r="AM647" t="s">
        <v>2949</v>
      </c>
      <c r="AN647">
        <v>6.46</v>
      </c>
      <c r="AO647" t="s">
        <v>2950</v>
      </c>
      <c r="AP647">
        <v>0</v>
      </c>
      <c r="AQ647">
        <f>(Table2[[#This Row],[Sharpe Ratio]]-AVERAGE(Table2[Sharpe Ratio]))/_xlfn.STDEV.P(Table2[Sharpe Ratio])</f>
        <v>-0.62582703737939727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672</v>
      </c>
      <c r="AT647">
        <f>_xlfn.RANK.AVG(Table2[[#This Row],[6M Return vs Nifty Z-Score]],Table2[6M Return vs Nifty Z-Score])</f>
        <v>626</v>
      </c>
      <c r="AU647">
        <f>_xlfn.RANK.AVG(Table2[[#This Row],[Sharpe Ratio Z-Score]],Table2[Sharpe Ratio Z-Score])</f>
        <v>520</v>
      </c>
      <c r="AV647">
        <f>(Table2[[#This Row],[Rank 1Y]]+Table2[[#This Row],[Rank 6M]]+Table2[[#This Row],[Rank Sharpe]])/3</f>
        <v>606</v>
      </c>
    </row>
    <row r="648" spans="1:48" hidden="1" x14ac:dyDescent="0.3">
      <c r="A648" t="s">
        <v>593</v>
      </c>
      <c r="B648" t="s">
        <v>594</v>
      </c>
      <c r="C648" t="s">
        <v>2915</v>
      </c>
      <c r="D648" t="s">
        <v>349</v>
      </c>
      <c r="E648">
        <v>29862.792350299998</v>
      </c>
      <c r="F648">
        <v>399.15</v>
      </c>
      <c r="G648">
        <v>-21.914107074055998</v>
      </c>
      <c r="H648">
        <f>(Table2[[#This Row],[1Y Return vs Nifty]]-AVERAGE(Table2[1Y Return vs Nifty]))/_xlfn.STDEV.P(Table2[1Y Return vs Nifty])</f>
        <v>-0.81001240504995931</v>
      </c>
      <c r="I648">
        <v>-9.1619843065940891</v>
      </c>
      <c r="J648">
        <f>(Table2[[#This Row],[1M Return vs Nifty]]-AVERAGE(Table2[1M Return vs Nifty]))/_xlfn.STDEV.P(Table2[1M Return vs Nifty])</f>
        <v>-1.0890008514514649</v>
      </c>
      <c r="K648">
        <v>-7.6801658397210701</v>
      </c>
      <c r="L648">
        <f>(Table2[[#This Row],[6M Return vs Nifty]]-AVERAGE(Table2[6M Return vs Nifty]))/_xlfn.STDEV.P(Table2[6M Return vs Nifty])</f>
        <v>-0.692886985486176</v>
      </c>
      <c r="M648">
        <v>1.6149154766940099</v>
      </c>
      <c r="N648">
        <f>(Table2[[#This Row],[1W Return vs Nifty]]-AVERAGE(Table2[1W Return vs Nifty]))/_xlfn.STDEV.P(Table2[1W Return vs Nifty])</f>
        <v>1.5445609198212992E-2</v>
      </c>
      <c r="O648">
        <v>400.12</v>
      </c>
      <c r="P648">
        <v>416.26327041015799</v>
      </c>
      <c r="Q648">
        <v>422.94782355108799</v>
      </c>
      <c r="R648">
        <v>30.1074088725289</v>
      </c>
      <c r="S648">
        <v>-2.4242727181845725E-3</v>
      </c>
      <c r="T648">
        <v>-4.1111651271311445E-2</v>
      </c>
      <c r="U648">
        <v>-5.6266570545937533E-2</v>
      </c>
      <c r="V648">
        <v>0.90466656779441101</v>
      </c>
      <c r="W648">
        <v>395.4</v>
      </c>
      <c r="X648">
        <v>404.6</v>
      </c>
      <c r="Y648">
        <v>394</v>
      </c>
      <c r="Z648">
        <v>409.4</v>
      </c>
      <c r="AA648">
        <v>355.2</v>
      </c>
      <c r="AB648">
        <v>411</v>
      </c>
      <c r="AC648">
        <v>9.4840667678299795E-3</v>
      </c>
      <c r="AD648">
        <v>1.3654014781410595E-2</v>
      </c>
      <c r="AE648">
        <v>1.3071065989847641E-2</v>
      </c>
      <c r="AF648">
        <v>2.5679569084304132E-2</v>
      </c>
      <c r="AG648">
        <v>0.12373310810810811</v>
      </c>
      <c r="AH648">
        <v>2.9688087185268719E-2</v>
      </c>
      <c r="AI648">
        <v>22.259802079418701</v>
      </c>
      <c r="AJ648">
        <v>12.6905702992659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-0.16</v>
      </c>
      <c r="AM648" t="s">
        <v>2949</v>
      </c>
      <c r="AN648">
        <v>10.74</v>
      </c>
      <c r="AO648" t="s">
        <v>2950</v>
      </c>
      <c r="AP648">
        <v>-6.9254321191973001E-2</v>
      </c>
      <c r="AQ648">
        <f>(Table2[[#This Row],[Sharpe Ratio]]-AVERAGE(Table2[Sharpe Ratio]))/_xlfn.STDEV.P(Table2[Sharpe Ratio])</f>
        <v>-1.4028553704005766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625</v>
      </c>
      <c r="AT648">
        <f>_xlfn.RANK.AVG(Table2[[#This Row],[6M Return vs Nifty Z-Score]],Table2[6M Return vs Nifty Z-Score])</f>
        <v>536</v>
      </c>
      <c r="AU648">
        <f>_xlfn.RANK.AVG(Table2[[#This Row],[Sharpe Ratio Z-Score]],Table2[Sharpe Ratio Z-Score])</f>
        <v>665</v>
      </c>
      <c r="AV648">
        <f>(Table2[[#This Row],[Rank 1Y]]+Table2[[#This Row],[Rank 6M]]+Table2[[#This Row],[Rank Sharpe]])/3</f>
        <v>608.66666666666663</v>
      </c>
    </row>
    <row r="649" spans="1:48" hidden="1" x14ac:dyDescent="0.3">
      <c r="A649" t="s">
        <v>1409</v>
      </c>
      <c r="B649" t="s">
        <v>1410</v>
      </c>
      <c r="C649" t="s">
        <v>2918</v>
      </c>
      <c r="D649" t="s">
        <v>101</v>
      </c>
      <c r="E649">
        <v>6473.7525288899997</v>
      </c>
      <c r="F649">
        <v>231.69</v>
      </c>
      <c r="G649">
        <v>-24.546907546261099</v>
      </c>
      <c r="H649">
        <f>(Table2[[#This Row],[1Y Return vs Nifty]]-AVERAGE(Table2[1Y Return vs Nifty]))/_xlfn.STDEV.P(Table2[1Y Return vs Nifty])</f>
        <v>-0.84148628590278096</v>
      </c>
      <c r="I649">
        <v>6.1829788040593101</v>
      </c>
      <c r="J649">
        <f>(Table2[[#This Row],[1M Return vs Nifty]]-AVERAGE(Table2[1M Return vs Nifty]))/_xlfn.STDEV.P(Table2[1M Return vs Nifty])</f>
        <v>0.24121271531890665</v>
      </c>
      <c r="K649">
        <v>-18.388898292672</v>
      </c>
      <c r="L649">
        <f>(Table2[[#This Row],[6M Return vs Nifty]]-AVERAGE(Table2[6M Return vs Nifty]))/_xlfn.STDEV.P(Table2[6M Return vs Nifty])</f>
        <v>-1.0201830658473405</v>
      </c>
      <c r="M649">
        <v>5.3464522708662798</v>
      </c>
      <c r="N649">
        <f>(Table2[[#This Row],[1W Return vs Nifty]]-AVERAGE(Table2[1W Return vs Nifty]))/_xlfn.STDEV.P(Table2[1W Return vs Nifty])</f>
        <v>0.72174920952055888</v>
      </c>
      <c r="O649">
        <v>217.21</v>
      </c>
      <c r="P649">
        <v>216.79920579754</v>
      </c>
      <c r="Q649">
        <v>224.000752869812</v>
      </c>
      <c r="R649">
        <v>42.4757166152582</v>
      </c>
      <c r="S649">
        <v>6.6663597440265177E-2</v>
      </c>
      <c r="T649">
        <v>6.868472671604664E-2</v>
      </c>
      <c r="U649">
        <v>3.4326880743373867E-2</v>
      </c>
      <c r="V649">
        <v>1.8223058677055499</v>
      </c>
      <c r="W649">
        <v>229.6</v>
      </c>
      <c r="X649">
        <v>237.7</v>
      </c>
      <c r="Y649">
        <v>215.8</v>
      </c>
      <c r="Z649">
        <v>237.7</v>
      </c>
      <c r="AA649">
        <v>172.55</v>
      </c>
      <c r="AB649">
        <v>237.7</v>
      </c>
      <c r="AC649">
        <v>9.1027874564459932E-3</v>
      </c>
      <c r="AD649">
        <v>2.593983339807493E-2</v>
      </c>
      <c r="AE649">
        <v>7.3632993512511513E-2</v>
      </c>
      <c r="AF649">
        <v>2.593983339807493E-2</v>
      </c>
      <c r="AG649">
        <v>0.3427412344248042</v>
      </c>
      <c r="AH649">
        <v>2.593983339807493E-2</v>
      </c>
      <c r="AI649">
        <v>19.556303681643499</v>
      </c>
      <c r="AJ649">
        <v>34.274123442480402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</v>
      </c>
      <c r="AM649" t="s">
        <v>2951</v>
      </c>
      <c r="AN649">
        <v>25.44</v>
      </c>
      <c r="AO649" t="s">
        <v>2950</v>
      </c>
      <c r="AP649">
        <v>-2.3849741552339999E-3</v>
      </c>
      <c r="AQ649">
        <f>(Table2[[#This Row],[Sharpe Ratio]]-AVERAGE(Table2[Sharpe Ratio]))/_xlfn.STDEV.P(Table2[Sharpe Ratio])</f>
        <v>-0.65258627001995728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635</v>
      </c>
      <c r="AT649">
        <f>_xlfn.RANK.AVG(Table2[[#This Row],[6M Return vs Nifty Z-Score]],Table2[6M Return vs Nifty Z-Score])</f>
        <v>645</v>
      </c>
      <c r="AU649">
        <f>_xlfn.RANK.AVG(Table2[[#This Row],[Sharpe Ratio Z-Score]],Table2[Sharpe Ratio Z-Score])</f>
        <v>546</v>
      </c>
      <c r="AV649">
        <f>(Table2[[#This Row],[Rank 1Y]]+Table2[[#This Row],[Rank 6M]]+Table2[[#This Row],[Rank Sharpe]])/3</f>
        <v>608.66666666666663</v>
      </c>
    </row>
    <row r="650" spans="1:48" hidden="1" x14ac:dyDescent="0.3">
      <c r="A650" t="s">
        <v>47</v>
      </c>
      <c r="B650" t="s">
        <v>48</v>
      </c>
      <c r="C650" t="s">
        <v>2906</v>
      </c>
      <c r="D650" t="s">
        <v>49</v>
      </c>
      <c r="E650">
        <v>422525.88336679002</v>
      </c>
      <c r="F650">
        <v>7134.25</v>
      </c>
      <c r="G650">
        <v>-25.626739839138999</v>
      </c>
      <c r="H650">
        <f>(Table2[[#This Row],[1Y Return vs Nifty]]-AVERAGE(Table2[1Y Return vs Nifty]))/_xlfn.STDEV.P(Table2[1Y Return vs Nifty])</f>
        <v>-0.85439516877706989</v>
      </c>
      <c r="I650">
        <v>2.7331457571585598</v>
      </c>
      <c r="J650">
        <f>(Table2[[#This Row],[1M Return vs Nifty]]-AVERAGE(Table2[1M Return vs Nifty]))/_xlfn.STDEV.P(Table2[1M Return vs Nifty])</f>
        <v>-5.7844029815539058E-2</v>
      </c>
      <c r="K650">
        <v>-13.728466853968801</v>
      </c>
      <c r="L650">
        <f>(Table2[[#This Row],[6M Return vs Nifty]]-AVERAGE(Table2[6M Return vs Nifty]))/_xlfn.STDEV.P(Table2[6M Return vs Nifty])</f>
        <v>-0.87774408444770968</v>
      </c>
      <c r="M650">
        <v>-1.3704381149654301</v>
      </c>
      <c r="N650">
        <f>(Table2[[#This Row],[1W Return vs Nifty]]-AVERAGE(Table2[1W Return vs Nifty]))/_xlfn.STDEV.P(Table2[1W Return vs Nifty])</f>
        <v>-0.54962077131218778</v>
      </c>
      <c r="O650">
        <v>7065.67</v>
      </c>
      <c r="P650">
        <v>6967.1409687674104</v>
      </c>
      <c r="Q650">
        <v>7002.9647889548996</v>
      </c>
      <c r="R650">
        <v>58.138055554397297</v>
      </c>
      <c r="S650">
        <v>9.7060859055120297E-3</v>
      </c>
      <c r="T650">
        <v>2.3985309322965165E-2</v>
      </c>
      <c r="U650">
        <v>1.8747089982826148E-2</v>
      </c>
      <c r="V650">
        <v>0.952473288523213</v>
      </c>
      <c r="W650">
        <v>7075</v>
      </c>
      <c r="X650">
        <v>7265</v>
      </c>
      <c r="Y650">
        <v>7075</v>
      </c>
      <c r="Z650">
        <v>7429.45</v>
      </c>
      <c r="AA650">
        <v>6375.7</v>
      </c>
      <c r="AB650">
        <v>7429.45</v>
      </c>
      <c r="AC650">
        <v>8.3745583038870031E-3</v>
      </c>
      <c r="AD650">
        <v>1.8327084136384286E-2</v>
      </c>
      <c r="AE650">
        <v>8.3745583038870031E-3</v>
      </c>
      <c r="AF650">
        <v>4.1377860321687665E-2</v>
      </c>
      <c r="AG650">
        <v>0.1189751713537337</v>
      </c>
      <c r="AH650">
        <v>4.1377860321687665E-2</v>
      </c>
      <c r="AI650">
        <v>14.8263657707537</v>
      </c>
      <c r="AJ650">
        <v>15.295420020039399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-0.09</v>
      </c>
      <c r="AM650" t="s">
        <v>2949</v>
      </c>
      <c r="AN650">
        <v>9.6</v>
      </c>
      <c r="AO650" t="s">
        <v>2950</v>
      </c>
      <c r="AP650">
        <v>-2.1710857919668002E-2</v>
      </c>
      <c r="AQ650">
        <f>(Table2[[#This Row],[Sharpe Ratio]]-AVERAGE(Table2[Sharpe Ratio]))/_xlfn.STDEV.P(Table2[Sharpe Ratio])</f>
        <v>-0.86942124850473312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640</v>
      </c>
      <c r="AT650">
        <f>_xlfn.RANK.AVG(Table2[[#This Row],[6M Return vs Nifty Z-Score]],Table2[6M Return vs Nifty Z-Score])</f>
        <v>598</v>
      </c>
      <c r="AU650">
        <f>_xlfn.RANK.AVG(Table2[[#This Row],[Sharpe Ratio Z-Score]],Table2[Sharpe Ratio Z-Score])</f>
        <v>590</v>
      </c>
      <c r="AV650">
        <f>(Table2[[#This Row],[Rank 1Y]]+Table2[[#This Row],[Rank 6M]]+Table2[[#This Row],[Rank Sharpe]])/3</f>
        <v>609.33333333333337</v>
      </c>
    </row>
    <row r="651" spans="1:48" hidden="1" x14ac:dyDescent="0.3">
      <c r="A651" t="s">
        <v>1337</v>
      </c>
      <c r="B651" t="s">
        <v>1338</v>
      </c>
      <c r="C651" t="s">
        <v>2920</v>
      </c>
      <c r="D651" t="s">
        <v>523</v>
      </c>
      <c r="E651">
        <v>7100.0311300000003</v>
      </c>
      <c r="F651">
        <v>2398.6</v>
      </c>
      <c r="G651">
        <v>-24.714374519636198</v>
      </c>
      <c r="H651">
        <f>(Table2[[#This Row],[1Y Return vs Nifty]]-AVERAGE(Table2[1Y Return vs Nifty]))/_xlfn.STDEV.P(Table2[1Y Return vs Nifty])</f>
        <v>-0.84348827413638838</v>
      </c>
      <c r="I651">
        <v>1.7413967791337199</v>
      </c>
      <c r="J651">
        <f>(Table2[[#This Row],[1M Return vs Nifty]]-AVERAGE(Table2[1M Return vs Nifty]))/_xlfn.STDEV.P(Table2[1M Return vs Nifty])</f>
        <v>-0.14381608044128466</v>
      </c>
      <c r="K651">
        <v>-9.1699977237979304</v>
      </c>
      <c r="L651">
        <f>(Table2[[#This Row],[6M Return vs Nifty]]-AVERAGE(Table2[6M Return vs Nifty]))/_xlfn.STDEV.P(Table2[6M Return vs Nifty])</f>
        <v>-0.73842142555158963</v>
      </c>
      <c r="M651">
        <v>6.4020480476385204</v>
      </c>
      <c r="N651">
        <f>(Table2[[#This Row],[1W Return vs Nifty]]-AVERAGE(Table2[1W Return vs Nifty]))/_xlfn.STDEV.P(Table2[1W Return vs Nifty])</f>
        <v>0.92155190174744328</v>
      </c>
      <c r="O651">
        <v>2225.2800000000002</v>
      </c>
      <c r="P651">
        <v>2203.72516028052</v>
      </c>
      <c r="Q651">
        <v>2243.01295392981</v>
      </c>
      <c r="R651">
        <v>45.726391079798702</v>
      </c>
      <c r="S651">
        <v>7.7886827725050178E-2</v>
      </c>
      <c r="T651">
        <v>8.8429738531765834E-2</v>
      </c>
      <c r="U651">
        <v>6.9365201746872662E-2</v>
      </c>
      <c r="V651">
        <v>1.4924938220607999</v>
      </c>
      <c r="W651">
        <v>2358.6999999999998</v>
      </c>
      <c r="X651">
        <v>2507</v>
      </c>
      <c r="Y651">
        <v>2214.9</v>
      </c>
      <c r="Z651">
        <v>2507</v>
      </c>
      <c r="AA651">
        <v>1960</v>
      </c>
      <c r="AB651">
        <v>2507</v>
      </c>
      <c r="AC651">
        <v>1.6916097850510958E-2</v>
      </c>
      <c r="AD651">
        <v>4.5193029267072582E-2</v>
      </c>
      <c r="AE651">
        <v>8.2938281637997102E-2</v>
      </c>
      <c r="AF651">
        <v>4.5193029267072582E-2</v>
      </c>
      <c r="AG651">
        <v>0.22377551020408148</v>
      </c>
      <c r="AH651">
        <v>4.5193029267072582E-2</v>
      </c>
      <c r="AI651">
        <v>14.024847827899601</v>
      </c>
      <c r="AJ651">
        <v>22.377551020408099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7.0000000000000007E-2</v>
      </c>
      <c r="AM651" t="s">
        <v>2950</v>
      </c>
      <c r="AN651">
        <v>17.28</v>
      </c>
      <c r="AO651" t="s">
        <v>2950</v>
      </c>
      <c r="AP651">
        <v>-5.3636275708965002E-2</v>
      </c>
      <c r="AQ651">
        <f>(Table2[[#This Row],[Sharpe Ratio]]-AVERAGE(Table2[Sharpe Ratio]))/_xlfn.STDEV.P(Table2[Sharpe Ratio])</f>
        <v>-1.2276220616649296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636</v>
      </c>
      <c r="AT651">
        <f>_xlfn.RANK.AVG(Table2[[#This Row],[6M Return vs Nifty Z-Score]],Table2[6M Return vs Nifty Z-Score])</f>
        <v>549</v>
      </c>
      <c r="AU651">
        <f>_xlfn.RANK.AVG(Table2[[#This Row],[Sharpe Ratio Z-Score]],Table2[Sharpe Ratio Z-Score])</f>
        <v>646</v>
      </c>
      <c r="AV651">
        <f>(Table2[[#This Row],[Rank 1Y]]+Table2[[#This Row],[Rank 6M]]+Table2[[#This Row],[Rank Sharpe]])/3</f>
        <v>610.33333333333337</v>
      </c>
    </row>
    <row r="652" spans="1:48" hidden="1" x14ac:dyDescent="0.3">
      <c r="A652" t="s">
        <v>1622</v>
      </c>
      <c r="B652" t="s">
        <v>1623</v>
      </c>
      <c r="C652" t="s">
        <v>2913</v>
      </c>
      <c r="D652" t="s">
        <v>65</v>
      </c>
      <c r="E652">
        <v>4526.8793999999998</v>
      </c>
      <c r="F652">
        <v>509.65</v>
      </c>
      <c r="G652">
        <v>-13.3638352539373</v>
      </c>
      <c r="H652">
        <f>(Table2[[#This Row],[1Y Return vs Nifty]]-AVERAGE(Table2[1Y Return vs Nifty]))/_xlfn.STDEV.P(Table2[1Y Return vs Nifty])</f>
        <v>-0.70779796101339265</v>
      </c>
      <c r="I652">
        <v>2.5398566690270798</v>
      </c>
      <c r="J652">
        <f>(Table2[[#This Row],[1M Return vs Nifty]]-AVERAGE(Table2[1M Return vs Nifty]))/_xlfn.STDEV.P(Table2[1M Return vs Nifty])</f>
        <v>-7.4599740825535776E-2</v>
      </c>
      <c r="K652">
        <v>-10.635763261058401</v>
      </c>
      <c r="L652">
        <f>(Table2[[#This Row],[6M Return vs Nifty]]-AVERAGE(Table2[6M Return vs Nifty]))/_xlfn.STDEV.P(Table2[6M Return vs Nifty])</f>
        <v>-0.78322031441930351</v>
      </c>
      <c r="M652">
        <v>0.14684897089301399</v>
      </c>
      <c r="N652">
        <f>(Table2[[#This Row],[1W Return vs Nifty]]-AVERAGE(Table2[1W Return vs Nifty]))/_xlfn.STDEV.P(Table2[1W Return vs Nifty])</f>
        <v>-0.26242935646721199</v>
      </c>
      <c r="O652">
        <v>505.37</v>
      </c>
      <c r="P652">
        <v>496.84938267617702</v>
      </c>
      <c r="Q652">
        <v>495.31563050887399</v>
      </c>
      <c r="R652">
        <v>58.1206060791433</v>
      </c>
      <c r="S652">
        <v>8.4690424837248202E-3</v>
      </c>
      <c r="T652">
        <v>2.5763576991632897E-2</v>
      </c>
      <c r="U652">
        <v>2.8939869061671342E-2</v>
      </c>
      <c r="V652">
        <v>1.0462332528843401</v>
      </c>
      <c r="W652">
        <v>502.6</v>
      </c>
      <c r="X652">
        <v>530</v>
      </c>
      <c r="Y652">
        <v>502.6</v>
      </c>
      <c r="Z652">
        <v>538.95000000000005</v>
      </c>
      <c r="AA652">
        <v>451.05</v>
      </c>
      <c r="AB652">
        <v>538.95000000000005</v>
      </c>
      <c r="AC652">
        <v>1.402705929168313E-2</v>
      </c>
      <c r="AD652">
        <v>3.9929363288531361E-2</v>
      </c>
      <c r="AE652">
        <v>1.402705929168313E-2</v>
      </c>
      <c r="AF652">
        <v>5.7490434611988661E-2</v>
      </c>
      <c r="AG652">
        <v>0.12991907770757116</v>
      </c>
      <c r="AH652">
        <v>5.7490434611988661E-2</v>
      </c>
      <c r="AI652">
        <v>26.704601196899802</v>
      </c>
      <c r="AJ652">
        <v>18.234543556431898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0.1</v>
      </c>
      <c r="AM652" t="s">
        <v>2950</v>
      </c>
      <c r="AN652">
        <v>6.99</v>
      </c>
      <c r="AO652" t="s">
        <v>2950</v>
      </c>
      <c r="AP652">
        <v>-8.4084431462579004E-2</v>
      </c>
      <c r="AQ652">
        <f>(Table2[[#This Row],[Sharpe Ratio]]-AVERAGE(Table2[Sharpe Ratio]))/_xlfn.STDEV.P(Table2[Sharpe Ratio])</f>
        <v>-1.5692481046553293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-3.3972954773807729</v>
      </c>
      <c r="AS652">
        <f>_xlfn.RANK.AVG(Table2[[#This Row],[1Y Return vs Nifty Z-Score]],Table2[1Y Return vs Nifty Z-Score])</f>
        <v>589</v>
      </c>
      <c r="AT652">
        <f>_xlfn.RANK.AVG(Table2[[#This Row],[6M Return vs Nifty Z-Score]],Table2[6M Return vs Nifty Z-Score])</f>
        <v>561</v>
      </c>
      <c r="AU652">
        <f>_xlfn.RANK.AVG(Table2[[#This Row],[Sharpe Ratio Z-Score]],Table2[Sharpe Ratio Z-Score])</f>
        <v>686</v>
      </c>
      <c r="AV652">
        <f>(Table2[[#This Row],[Rank 1Y]]+Table2[[#This Row],[Rank 6M]]+Table2[[#This Row],[Rank Sharpe]])/3</f>
        <v>612</v>
      </c>
    </row>
    <row r="653" spans="1:48" hidden="1" x14ac:dyDescent="0.3">
      <c r="A653" t="s">
        <v>1047</v>
      </c>
      <c r="B653" t="s">
        <v>1048</v>
      </c>
      <c r="C653" t="s">
        <v>2920</v>
      </c>
      <c r="D653" t="s">
        <v>523</v>
      </c>
      <c r="E653">
        <v>10859.84386689</v>
      </c>
      <c r="F653">
        <v>863.2</v>
      </c>
      <c r="G653">
        <v>-46.141983344452598</v>
      </c>
      <c r="H653">
        <f>(Table2[[#This Row],[1Y Return vs Nifty]]-AVERAGE(Table2[1Y Return vs Nifty]))/_xlfn.STDEV.P(Table2[1Y Return vs Nifty])</f>
        <v>-1.0996451740735451</v>
      </c>
      <c r="I653">
        <v>2.1488304125767899</v>
      </c>
      <c r="J653">
        <f>(Table2[[#This Row],[1M Return vs Nifty]]-AVERAGE(Table2[1M Return vs Nifty]))/_xlfn.STDEV.P(Table2[1M Return vs Nifty])</f>
        <v>-0.10849675494950507</v>
      </c>
      <c r="K653">
        <v>-14.6453667246241</v>
      </c>
      <c r="L653">
        <f>(Table2[[#This Row],[6M Return vs Nifty]]-AVERAGE(Table2[6M Return vs Nifty]))/_xlfn.STDEV.P(Table2[6M Return vs Nifty])</f>
        <v>-0.90576773104338526</v>
      </c>
      <c r="M653">
        <v>0.20131587037455401</v>
      </c>
      <c r="N653">
        <f>(Table2[[#This Row],[1W Return vs Nifty]]-AVERAGE(Table2[1W Return vs Nifty]))/_xlfn.STDEV.P(Table2[1W Return vs Nifty])</f>
        <v>-0.25211988631478371</v>
      </c>
      <c r="O653">
        <v>839.95</v>
      </c>
      <c r="P653">
        <v>833.05958787043096</v>
      </c>
      <c r="Q653">
        <v>864.66686385111404</v>
      </c>
      <c r="R653">
        <v>43.046721275656701</v>
      </c>
      <c r="S653">
        <v>2.7680219060658429E-2</v>
      </c>
      <c r="T653">
        <v>3.6180379613201197E-2</v>
      </c>
      <c r="U653">
        <v>-1.6964497107947452E-3</v>
      </c>
      <c r="V653">
        <v>1.40885995300182</v>
      </c>
      <c r="W653">
        <v>861</v>
      </c>
      <c r="X653">
        <v>875.2</v>
      </c>
      <c r="Y653">
        <v>860.05</v>
      </c>
      <c r="Z653">
        <v>890</v>
      </c>
      <c r="AA653">
        <v>785.35</v>
      </c>
      <c r="AB653">
        <v>890</v>
      </c>
      <c r="AC653">
        <v>2.5551684088269688E-3</v>
      </c>
      <c r="AD653">
        <v>1.3901760889712733E-2</v>
      </c>
      <c r="AE653">
        <v>3.6625777571073215E-3</v>
      </c>
      <c r="AF653">
        <v>3.1047265987024897E-2</v>
      </c>
      <c r="AG653">
        <v>9.9127777424078412E-2</v>
      </c>
      <c r="AH653">
        <v>3.1047265987024897E-2</v>
      </c>
      <c r="AI653">
        <v>40.060240963855399</v>
      </c>
      <c r="AJ653">
        <v>13.347777558925801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0.01</v>
      </c>
      <c r="AM653" t="s">
        <v>2950</v>
      </c>
      <c r="AN653">
        <v>7.64</v>
      </c>
      <c r="AO653" t="s">
        <v>2950</v>
      </c>
      <c r="AP653">
        <v>0</v>
      </c>
      <c r="AQ653">
        <f>(Table2[[#This Row],[Sharpe Ratio]]-AVERAGE(Table2[Sharpe Ratio]))/_xlfn.STDEV.P(Table2[Sharpe Ratio])</f>
        <v>-0.62582703737939727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713</v>
      </c>
      <c r="AT653">
        <f>_xlfn.RANK.AVG(Table2[[#This Row],[6M Return vs Nifty Z-Score]],Table2[6M Return vs Nifty Z-Score])</f>
        <v>604</v>
      </c>
      <c r="AU653">
        <f>_xlfn.RANK.AVG(Table2[[#This Row],[Sharpe Ratio Z-Score]],Table2[Sharpe Ratio Z-Score])</f>
        <v>520</v>
      </c>
      <c r="AV653">
        <f>(Table2[[#This Row],[Rank 1Y]]+Table2[[#This Row],[Rank 6M]]+Table2[[#This Row],[Rank Sharpe]])/3</f>
        <v>612.33333333333337</v>
      </c>
    </row>
    <row r="654" spans="1:48" x14ac:dyDescent="0.3">
      <c r="A654" t="s">
        <v>1620</v>
      </c>
      <c r="B654" t="s">
        <v>1621</v>
      </c>
      <c r="C654" t="s">
        <v>2918</v>
      </c>
      <c r="D654" t="s">
        <v>101</v>
      </c>
      <c r="E654">
        <v>4535.6615167399996</v>
      </c>
      <c r="F654">
        <v>214.35</v>
      </c>
      <c r="G654">
        <v>-0.61972439953599301</v>
      </c>
      <c r="H654">
        <f>(Table2[[#This Row],[1Y Return vs Nifty]]-AVERAGE(Table2[1Y Return vs Nifty]))/_xlfn.STDEV.P(Table2[1Y Return vs Nifty])</f>
        <v>-0.55544816054764312</v>
      </c>
      <c r="I654">
        <v>6.2796107673877302</v>
      </c>
      <c r="J654">
        <f>(Table2[[#This Row],[1M Return vs Nifty]]-AVERAGE(Table2[1M Return vs Nifty]))/_xlfn.STDEV.P(Table2[1M Return vs Nifty])</f>
        <v>0.24958948023363495</v>
      </c>
      <c r="K654">
        <v>-15.469531550983101</v>
      </c>
      <c r="L654">
        <f>(Table2[[#This Row],[6M Return vs Nifty]]-AVERAGE(Table2[6M Return vs Nifty]))/_xlfn.STDEV.P(Table2[6M Return vs Nifty])</f>
        <v>-0.93095707239858083</v>
      </c>
      <c r="M654">
        <v>-3.0392744894734798</v>
      </c>
      <c r="N654">
        <f>(Table2[[#This Row],[1W Return vs Nifty]]-AVERAGE(Table2[1W Return vs Nifty]))/_xlfn.STDEV.P(Table2[1W Return vs Nifty])</f>
        <v>-0.86549736711710368</v>
      </c>
      <c r="O654">
        <v>210.96</v>
      </c>
      <c r="P654">
        <v>206.43777126215301</v>
      </c>
      <c r="Q654">
        <v>202.33815811565501</v>
      </c>
      <c r="R654">
        <v>55.918672722848697</v>
      </c>
      <c r="S654">
        <v>1.6069397042093314E-2</v>
      </c>
      <c r="T654">
        <v>3.832742762853858E-2</v>
      </c>
      <c r="U654">
        <v>5.9365183493857332E-2</v>
      </c>
      <c r="V654">
        <v>1.5003529678649199</v>
      </c>
      <c r="W654">
        <v>213</v>
      </c>
      <c r="X654">
        <v>216.79</v>
      </c>
      <c r="Y654">
        <v>213</v>
      </c>
      <c r="Z654">
        <v>220</v>
      </c>
      <c r="AA654">
        <v>191.05</v>
      </c>
      <c r="AB654">
        <v>224.19</v>
      </c>
      <c r="AC654">
        <v>6.338028169013965E-3</v>
      </c>
      <c r="AD654">
        <v>1.1383251691159391E-2</v>
      </c>
      <c r="AE654">
        <v>6.338028169013965E-3</v>
      </c>
      <c r="AF654">
        <v>2.6358759038954904E-2</v>
      </c>
      <c r="AG654">
        <v>0.12195760272180056</v>
      </c>
      <c r="AH654">
        <v>4.5906228131560534E-2</v>
      </c>
      <c r="AI654">
        <v>15.232097037555301</v>
      </c>
      <c r="AJ654">
        <v>26.051161423110798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0.01</v>
      </c>
      <c r="AM654" t="s">
        <v>2950</v>
      </c>
      <c r="AN654">
        <v>7.74</v>
      </c>
      <c r="AO654" t="s">
        <v>2950</v>
      </c>
      <c r="AP654">
        <v>-0.115760487812668</v>
      </c>
      <c r="AQ654">
        <f>(Table2[[#This Row],[Sharpe Ratio]]-AVERAGE(Table2[Sharpe Ratio]))/_xlfn.STDEV.P(Table2[Sharpe Ratio])</f>
        <v>-1.9246511010137342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-4.0269642208434266</v>
      </c>
      <c r="AS654">
        <f>_xlfn.RANK.AVG(Table2[[#This Row],[1Y Return vs Nifty Z-Score]],Table2[1Y Return vs Nifty Z-Score])</f>
        <v>511</v>
      </c>
      <c r="AT654">
        <f>_xlfn.RANK.AVG(Table2[[#This Row],[6M Return vs Nifty Z-Score]],Table2[6M Return vs Nifty Z-Score])</f>
        <v>621</v>
      </c>
      <c r="AU654">
        <f>_xlfn.RANK.AVG(Table2[[#This Row],[Sharpe Ratio Z-Score]],Table2[Sharpe Ratio Z-Score])</f>
        <v>710</v>
      </c>
      <c r="AV654">
        <f>(Table2[[#This Row],[Rank 1Y]]+Table2[[#This Row],[Rank 6M]]+Table2[[#This Row],[Rank Sharpe]])/3</f>
        <v>614</v>
      </c>
    </row>
    <row r="655" spans="1:48" hidden="1" x14ac:dyDescent="0.3">
      <c r="A655" t="s">
        <v>904</v>
      </c>
      <c r="B655" t="s">
        <v>905</v>
      </c>
      <c r="C655" t="s">
        <v>2920</v>
      </c>
      <c r="D655" t="s">
        <v>523</v>
      </c>
      <c r="E655">
        <v>14577.24368878</v>
      </c>
      <c r="F655">
        <v>1452.6</v>
      </c>
      <c r="G655">
        <v>-18.5649453482445</v>
      </c>
      <c r="H655">
        <f>(Table2[[#This Row],[1Y Return vs Nifty]]-AVERAGE(Table2[1Y Return vs Nifty]))/_xlfn.STDEV.P(Table2[1Y Return vs Nifty])</f>
        <v>-0.76997476519541508</v>
      </c>
      <c r="I655">
        <v>3.7594641376622899</v>
      </c>
      <c r="J655">
        <f>(Table2[[#This Row],[1M Return vs Nifty]]-AVERAGE(Table2[1M Return vs Nifty]))/_xlfn.STDEV.P(Table2[1M Return vs Nifty])</f>
        <v>3.1124749302870035E-2</v>
      </c>
      <c r="K655">
        <v>-11.8448305225967</v>
      </c>
      <c r="L655">
        <f>(Table2[[#This Row],[6M Return vs Nifty]]-AVERAGE(Table2[6M Return vs Nifty]))/_xlfn.STDEV.P(Table2[6M Return vs Nifty])</f>
        <v>-0.82017361186445958</v>
      </c>
      <c r="M655">
        <v>4.9792539853243696</v>
      </c>
      <c r="N655">
        <f>(Table2[[#This Row],[1W Return vs Nifty]]-AVERAGE(Table2[1W Return vs Nifty]))/_xlfn.STDEV.P(Table2[1W Return vs Nifty])</f>
        <v>0.6522460837533175</v>
      </c>
      <c r="O655">
        <v>1364.1</v>
      </c>
      <c r="P655">
        <v>1349.7737045347001</v>
      </c>
      <c r="Q655">
        <v>1385.2677576518099</v>
      </c>
      <c r="R655">
        <v>60.154638968894702</v>
      </c>
      <c r="S655">
        <v>6.4877941499890124E-2</v>
      </c>
      <c r="T655">
        <v>7.6180396106284132E-2</v>
      </c>
      <c r="U655">
        <v>4.8605940603371867E-2</v>
      </c>
      <c r="V655">
        <v>1.72961299487903</v>
      </c>
      <c r="W655">
        <v>1440</v>
      </c>
      <c r="X655">
        <v>1485</v>
      </c>
      <c r="Y655">
        <v>1339</v>
      </c>
      <c r="Z655">
        <v>1485</v>
      </c>
      <c r="AA655">
        <v>1243</v>
      </c>
      <c r="AB655">
        <v>1485</v>
      </c>
      <c r="AC655">
        <v>8.7500000000000355E-3</v>
      </c>
      <c r="AD655">
        <v>2.2304832713754719E-2</v>
      </c>
      <c r="AE655">
        <v>8.4839432412247895E-2</v>
      </c>
      <c r="AF655">
        <v>2.2304832713754719E-2</v>
      </c>
      <c r="AG655">
        <v>0.16862429605792428</v>
      </c>
      <c r="AH655">
        <v>2.2304832713754719E-2</v>
      </c>
      <c r="AI655">
        <v>11.6618477213272</v>
      </c>
      <c r="AJ655">
        <v>16.8624296057924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</v>
      </c>
      <c r="AM655" t="s">
        <v>2951</v>
      </c>
      <c r="AN655">
        <v>13.63</v>
      </c>
      <c r="AO655" t="s">
        <v>2950</v>
      </c>
      <c r="AP655">
        <v>-6.4601611851517998E-2</v>
      </c>
      <c r="AQ655">
        <f>(Table2[[#This Row],[Sharpe Ratio]]-AVERAGE(Table2[Sharpe Ratio]))/_xlfn.STDEV.P(Table2[Sharpe Ratio])</f>
        <v>-1.3506523176434173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610</v>
      </c>
      <c r="AT655">
        <f>_xlfn.RANK.AVG(Table2[[#This Row],[6M Return vs Nifty Z-Score]],Table2[6M Return vs Nifty Z-Score])</f>
        <v>577</v>
      </c>
      <c r="AU655">
        <f>_xlfn.RANK.AVG(Table2[[#This Row],[Sharpe Ratio Z-Score]],Table2[Sharpe Ratio Z-Score])</f>
        <v>659</v>
      </c>
      <c r="AV655">
        <f>(Table2[[#This Row],[Rank 1Y]]+Table2[[#This Row],[Rank 6M]]+Table2[[#This Row],[Rank Sharpe]])/3</f>
        <v>615.33333333333337</v>
      </c>
    </row>
    <row r="656" spans="1:48" hidden="1" x14ac:dyDescent="0.3">
      <c r="A656" t="s">
        <v>1285</v>
      </c>
      <c r="B656" t="s">
        <v>1286</v>
      </c>
      <c r="C656" t="s">
        <v>2922</v>
      </c>
      <c r="D656" t="s">
        <v>630</v>
      </c>
      <c r="E656">
        <v>7628.9027120000001</v>
      </c>
      <c r="F656">
        <v>42.69</v>
      </c>
      <c r="G656">
        <v>-18.960664148703199</v>
      </c>
      <c r="H656">
        <f>(Table2[[#This Row],[1Y Return vs Nifty]]-AVERAGE(Table2[1Y Return vs Nifty]))/_xlfn.STDEV.P(Table2[1Y Return vs Nifty])</f>
        <v>-0.774705395757186</v>
      </c>
      <c r="I656">
        <v>-4.33807073144132</v>
      </c>
      <c r="J656">
        <f>(Table2[[#This Row],[1M Return vs Nifty]]-AVERAGE(Table2[1M Return vs Nifty]))/_xlfn.STDEV.P(Table2[1M Return vs Nifty])</f>
        <v>-0.67082876225686605</v>
      </c>
      <c r="K656">
        <v>-27.431790143086801</v>
      </c>
      <c r="L656">
        <f>(Table2[[#This Row],[6M Return vs Nifty]]-AVERAGE(Table2[6M Return vs Nifty]))/_xlfn.STDEV.P(Table2[6M Return vs Nifty])</f>
        <v>-1.2965652680149837</v>
      </c>
      <c r="M656">
        <v>-3.5675748784549901</v>
      </c>
      <c r="N656">
        <f>(Table2[[#This Row],[1W Return vs Nifty]]-AVERAGE(Table2[1W Return vs Nifty]))/_xlfn.STDEV.P(Table2[1W Return vs Nifty])</f>
        <v>-0.96549382631645808</v>
      </c>
      <c r="O656">
        <v>43.18</v>
      </c>
      <c r="P656">
        <v>44.752052041904001</v>
      </c>
      <c r="Q656">
        <v>47.202010536513299</v>
      </c>
      <c r="R656">
        <v>64.762106496168599</v>
      </c>
      <c r="S656">
        <v>-1.1347846225104208E-2</v>
      </c>
      <c r="T656">
        <v>-4.6077262333650837E-2</v>
      </c>
      <c r="U656">
        <v>-9.558937183455396E-2</v>
      </c>
      <c r="V656">
        <v>1.9162776115668401</v>
      </c>
      <c r="W656">
        <v>42.77</v>
      </c>
      <c r="X656">
        <v>44.24</v>
      </c>
      <c r="Y656">
        <v>42.42</v>
      </c>
      <c r="Z656">
        <v>44.52</v>
      </c>
      <c r="AA656">
        <v>38.65</v>
      </c>
      <c r="AB656">
        <v>46.1</v>
      </c>
      <c r="AC656">
        <v>-1.8704699555764925E-3</v>
      </c>
      <c r="AD656">
        <v>3.6308268915437036E-2</v>
      </c>
      <c r="AE656">
        <v>6.3649222065063071E-3</v>
      </c>
      <c r="AF656">
        <v>4.2867182009838523E-2</v>
      </c>
      <c r="AG656">
        <v>0.10452781371280717</v>
      </c>
      <c r="AH656">
        <v>7.9878191613961258E-2</v>
      </c>
      <c r="AI656">
        <v>60.927617709065302</v>
      </c>
      <c r="AJ656">
        <v>15.222672064777299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-0.17</v>
      </c>
      <c r="AM656" t="s">
        <v>2949</v>
      </c>
      <c r="AN656">
        <v>7.59</v>
      </c>
      <c r="AO656" t="s">
        <v>2950</v>
      </c>
      <c r="AP656">
        <v>-2.5197570299450001E-3</v>
      </c>
      <c r="AQ656">
        <f>(Table2[[#This Row],[Sharpe Ratio]]-AVERAGE(Table2[Sharpe Ratio]))/_xlfn.STDEV.P(Table2[Sharpe Ratio])</f>
        <v>-0.65409852384981115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612</v>
      </c>
      <c r="AT656">
        <f>_xlfn.RANK.AVG(Table2[[#This Row],[6M Return vs Nifty Z-Score]],Table2[6M Return vs Nifty Z-Score])</f>
        <v>694</v>
      </c>
      <c r="AU656">
        <f>_xlfn.RANK.AVG(Table2[[#This Row],[Sharpe Ratio Z-Score]],Table2[Sharpe Ratio Z-Score])</f>
        <v>547</v>
      </c>
      <c r="AV656">
        <f>(Table2[[#This Row],[Rank 1Y]]+Table2[[#This Row],[Rank 6M]]+Table2[[#This Row],[Rank Sharpe]])/3</f>
        <v>617.66666666666663</v>
      </c>
    </row>
    <row r="657" spans="1:48" hidden="1" x14ac:dyDescent="0.3">
      <c r="A657" t="s">
        <v>459</v>
      </c>
      <c r="B657" t="s">
        <v>460</v>
      </c>
      <c r="C657" t="s">
        <v>2908</v>
      </c>
      <c r="D657" t="s">
        <v>124</v>
      </c>
      <c r="E657">
        <v>44845.410265525003</v>
      </c>
      <c r="F657">
        <v>338.55</v>
      </c>
      <c r="G657">
        <v>-43.732923632716101</v>
      </c>
      <c r="H657">
        <f>(Table2[[#This Row],[1Y Return vs Nifty]]-AVERAGE(Table2[1Y Return vs Nifty]))/_xlfn.STDEV.P(Table2[1Y Return vs Nifty])</f>
        <v>-1.0708460078871982</v>
      </c>
      <c r="I657">
        <v>-3.55931977413975</v>
      </c>
      <c r="J657">
        <f>(Table2[[#This Row],[1M Return vs Nifty]]-AVERAGE(Table2[1M Return vs Nifty]))/_xlfn.STDEV.P(Table2[1M Return vs Nifty])</f>
        <v>-0.6033209369810415</v>
      </c>
      <c r="K657">
        <v>-14.1965124112736</v>
      </c>
      <c r="L657">
        <f>(Table2[[#This Row],[6M Return vs Nifty]]-AVERAGE(Table2[6M Return vs Nifty]))/_xlfn.STDEV.P(Table2[6M Return vs Nifty])</f>
        <v>-0.8920491833013191</v>
      </c>
      <c r="M657">
        <v>-1.5713693314852699</v>
      </c>
      <c r="N657">
        <f>(Table2[[#This Row],[1W Return vs Nifty]]-AVERAGE(Table2[1W Return vs Nifty]))/_xlfn.STDEV.P(Table2[1W Return vs Nifty])</f>
        <v>-0.58765294129286516</v>
      </c>
      <c r="O657">
        <v>342.16</v>
      </c>
      <c r="P657">
        <v>343.30386185139599</v>
      </c>
      <c r="Q657">
        <v>360.75887190063997</v>
      </c>
      <c r="R657">
        <v>60.246149793285099</v>
      </c>
      <c r="S657">
        <v>-1.0550619593172827E-2</v>
      </c>
      <c r="T657">
        <v>-1.3847388216837953E-2</v>
      </c>
      <c r="U657">
        <v>-6.1561540492777511E-2</v>
      </c>
      <c r="V657">
        <v>0.63638387462802704</v>
      </c>
      <c r="W657">
        <v>337.25</v>
      </c>
      <c r="X657">
        <v>341.9</v>
      </c>
      <c r="Y657">
        <v>335.75</v>
      </c>
      <c r="Z657">
        <v>346.7</v>
      </c>
      <c r="AA657">
        <v>316</v>
      </c>
      <c r="AB657">
        <v>383.95</v>
      </c>
      <c r="AC657">
        <v>3.8547071905115082E-3</v>
      </c>
      <c r="AD657">
        <v>9.8951410426819653E-3</v>
      </c>
      <c r="AE657">
        <v>8.3395383469844209E-3</v>
      </c>
      <c r="AF657">
        <v>2.4073253581450293E-2</v>
      </c>
      <c r="AG657">
        <v>7.1360759493670933E-2</v>
      </c>
      <c r="AH657">
        <v>0.13410131442918316</v>
      </c>
      <c r="AI657">
        <v>25.151380889085701</v>
      </c>
      <c r="AJ657">
        <v>18.456962911126599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-0.04</v>
      </c>
      <c r="AM657" t="s">
        <v>2949</v>
      </c>
      <c r="AN657">
        <v>2.14</v>
      </c>
      <c r="AO657" t="s">
        <v>2950</v>
      </c>
      <c r="AP657">
        <v>-4.2280944041690003E-3</v>
      </c>
      <c r="AQ657">
        <f>(Table2[[#This Row],[Sharpe Ratio]]-AVERAGE(Table2[Sharpe Ratio]))/_xlfn.STDEV.P(Table2[Sharpe Ratio])</f>
        <v>-0.67326594213193425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706</v>
      </c>
      <c r="AT657">
        <f>_xlfn.RANK.AVG(Table2[[#This Row],[6M Return vs Nifty Z-Score]],Table2[6M Return vs Nifty Z-Score])</f>
        <v>601</v>
      </c>
      <c r="AU657">
        <f>_xlfn.RANK.AVG(Table2[[#This Row],[Sharpe Ratio Z-Score]],Table2[Sharpe Ratio Z-Score])</f>
        <v>554</v>
      </c>
      <c r="AV657">
        <f>(Table2[[#This Row],[Rank 1Y]]+Table2[[#This Row],[Rank 6M]]+Table2[[#This Row],[Rank Sharpe]])/3</f>
        <v>620.33333333333337</v>
      </c>
    </row>
    <row r="658" spans="1:48" hidden="1" x14ac:dyDescent="0.3">
      <c r="A658" t="s">
        <v>1121</v>
      </c>
      <c r="B658" t="s">
        <v>1122</v>
      </c>
      <c r="C658" t="s">
        <v>2917</v>
      </c>
      <c r="D658" t="s">
        <v>400</v>
      </c>
      <c r="E658">
        <v>9727.2388534999991</v>
      </c>
      <c r="F658">
        <v>770.75</v>
      </c>
      <c r="G658">
        <v>-22.899950425380801</v>
      </c>
      <c r="H658">
        <f>(Table2[[#This Row],[1Y Return vs Nifty]]-AVERAGE(Table2[1Y Return vs Nifty]))/_xlfn.STDEV.P(Table2[1Y Return vs Nifty])</f>
        <v>-0.82179769470890385</v>
      </c>
      <c r="I658">
        <v>4.1118800893838996</v>
      </c>
      <c r="J658">
        <f>(Table2[[#This Row],[1M Return vs Nifty]]-AVERAGE(Table2[1M Return vs Nifty]))/_xlfn.STDEV.P(Table2[1M Return vs Nifty])</f>
        <v>6.1674739990101868E-2</v>
      </c>
      <c r="K658">
        <v>-7.4429720423499397</v>
      </c>
      <c r="L658">
        <f>(Table2[[#This Row],[6M Return vs Nifty]]-AVERAGE(Table2[6M Return vs Nifty]))/_xlfn.STDEV.P(Table2[6M Return vs Nifty])</f>
        <v>-0.68563751870692513</v>
      </c>
      <c r="M658">
        <v>1.9348074295369799</v>
      </c>
      <c r="N658">
        <f>(Table2[[#This Row],[1W Return vs Nifty]]-AVERAGE(Table2[1W Return vs Nifty]))/_xlfn.STDEV.P(Table2[1W Return vs Nifty])</f>
        <v>7.5994613662003635E-2</v>
      </c>
      <c r="O658">
        <v>736.16</v>
      </c>
      <c r="P658">
        <v>719.46678060131205</v>
      </c>
      <c r="Q658">
        <v>740.26071395071699</v>
      </c>
      <c r="R658">
        <v>44.053780323050901</v>
      </c>
      <c r="S658">
        <v>4.698706802868946E-2</v>
      </c>
      <c r="T658">
        <v>7.1279481946097345E-2</v>
      </c>
      <c r="U658">
        <v>4.1187226979213731E-2</v>
      </c>
      <c r="V658">
        <v>0.87426333779591003</v>
      </c>
      <c r="W658">
        <v>773.05</v>
      </c>
      <c r="X658">
        <v>794.95</v>
      </c>
      <c r="Y658">
        <v>743.6</v>
      </c>
      <c r="Z658">
        <v>794.95</v>
      </c>
      <c r="AA658">
        <v>647.15</v>
      </c>
      <c r="AB658">
        <v>794.95</v>
      </c>
      <c r="AC658">
        <v>-2.9752279930146397E-3</v>
      </c>
      <c r="AD658">
        <v>3.139798897178081E-2</v>
      </c>
      <c r="AE658">
        <v>3.6511565357719267E-2</v>
      </c>
      <c r="AF658">
        <v>3.139798897178081E-2</v>
      </c>
      <c r="AG658">
        <v>0.19099126941203748</v>
      </c>
      <c r="AH658">
        <v>3.139798897178081E-2</v>
      </c>
      <c r="AI658">
        <v>8.0376256892637095</v>
      </c>
      <c r="AJ658">
        <v>19.0991269412037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0.04</v>
      </c>
      <c r="AM658" t="s">
        <v>2950</v>
      </c>
      <c r="AN658">
        <v>17.670000000000002</v>
      </c>
      <c r="AO658" t="s">
        <v>2950</v>
      </c>
      <c r="AP658">
        <v>-9.6542019664139E-2</v>
      </c>
      <c r="AQ658">
        <f>(Table2[[#This Row],[Sharpe Ratio]]-AVERAGE(Table2[Sharpe Ratio]))/_xlfn.STDEV.P(Table2[Sharpe Ratio])</f>
        <v>-1.7090213177504341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630</v>
      </c>
      <c r="AT658">
        <f>_xlfn.RANK.AVG(Table2[[#This Row],[6M Return vs Nifty Z-Score]],Table2[6M Return vs Nifty Z-Score])</f>
        <v>533</v>
      </c>
      <c r="AU658">
        <f>_xlfn.RANK.AVG(Table2[[#This Row],[Sharpe Ratio Z-Score]],Table2[Sharpe Ratio Z-Score])</f>
        <v>698</v>
      </c>
      <c r="AV658">
        <f>(Table2[[#This Row],[Rank 1Y]]+Table2[[#This Row],[Rank 6M]]+Table2[[#This Row],[Rank Sharpe]])/3</f>
        <v>620.33333333333337</v>
      </c>
    </row>
    <row r="659" spans="1:48" hidden="1" x14ac:dyDescent="0.3">
      <c r="A659" t="s">
        <v>1415</v>
      </c>
      <c r="B659" t="s">
        <v>1416</v>
      </c>
      <c r="C659" t="s">
        <v>2908</v>
      </c>
      <c r="D659" t="s">
        <v>417</v>
      </c>
      <c r="E659">
        <v>6411.2058749199996</v>
      </c>
      <c r="F659">
        <v>297.7</v>
      </c>
      <c r="G659">
        <v>-38.675465750127998</v>
      </c>
      <c r="H659">
        <f>(Table2[[#This Row],[1Y Return vs Nifty]]-AVERAGE(Table2[1Y Return vs Nifty]))/_xlfn.STDEV.P(Table2[1Y Return vs Nifty])</f>
        <v>-1.0103864977590258</v>
      </c>
      <c r="I659">
        <v>1.99560263532065</v>
      </c>
      <c r="J659">
        <f>(Table2[[#This Row],[1M Return vs Nifty]]-AVERAGE(Table2[1M Return vs Nifty]))/_xlfn.STDEV.P(Table2[1M Return vs Nifty])</f>
        <v>-0.12177965870381112</v>
      </c>
      <c r="K659">
        <v>-26.5541542946272</v>
      </c>
      <c r="L659">
        <f>(Table2[[#This Row],[6M Return vs Nifty]]-AVERAGE(Table2[6M Return vs Nifty]))/_xlfn.STDEV.P(Table2[6M Return vs Nifty])</f>
        <v>-1.269741666393849</v>
      </c>
      <c r="M659">
        <v>4.05833670743234</v>
      </c>
      <c r="N659">
        <f>(Table2[[#This Row],[1W Return vs Nifty]]-AVERAGE(Table2[1W Return vs Nifty]))/_xlfn.STDEV.P(Table2[1W Return vs Nifty])</f>
        <v>0.47793527701277266</v>
      </c>
      <c r="O659">
        <v>288.88</v>
      </c>
      <c r="P659">
        <v>290.79762757792003</v>
      </c>
      <c r="Q659">
        <v>325.54090496275302</v>
      </c>
      <c r="R659">
        <v>41.464389570785002</v>
      </c>
      <c r="S659">
        <v>3.0531708667959068E-2</v>
      </c>
      <c r="T659">
        <v>2.3735999772661387E-2</v>
      </c>
      <c r="U659">
        <v>-8.5521986755976109E-2</v>
      </c>
      <c r="V659">
        <v>2.4315619378565998</v>
      </c>
      <c r="W659">
        <v>297</v>
      </c>
      <c r="X659">
        <v>307.7</v>
      </c>
      <c r="Y659">
        <v>297</v>
      </c>
      <c r="Z659">
        <v>315.2</v>
      </c>
      <c r="AA659">
        <v>258.14999999999998</v>
      </c>
      <c r="AB659">
        <v>315.2</v>
      </c>
      <c r="AC659">
        <v>2.3569023569023351E-3</v>
      </c>
      <c r="AD659">
        <v>3.3590863285186456E-2</v>
      </c>
      <c r="AE659">
        <v>2.3569023569023351E-3</v>
      </c>
      <c r="AF659">
        <v>5.8784010749076243E-2</v>
      </c>
      <c r="AG659">
        <v>0.15320550067790051</v>
      </c>
      <c r="AH659">
        <v>5.8784010749076243E-2</v>
      </c>
      <c r="AI659">
        <v>58.179375209942897</v>
      </c>
      <c r="AJ659">
        <v>15.32055006779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-7.0000000000000007E-2</v>
      </c>
      <c r="AM659" t="s">
        <v>2949</v>
      </c>
      <c r="AN659">
        <v>13.8</v>
      </c>
      <c r="AO659" t="s">
        <v>2950</v>
      </c>
      <c r="AP659">
        <v>7.632187067362E-3</v>
      </c>
      <c r="AQ659">
        <f>(Table2[[#This Row],[Sharpe Ratio]]-AVERAGE(Table2[Sharpe Ratio]))/_xlfn.STDEV.P(Table2[Sharpe Ratio])</f>
        <v>-0.54019446612338928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694</v>
      </c>
      <c r="AT659">
        <f>_xlfn.RANK.AVG(Table2[[#This Row],[6M Return vs Nifty Z-Score]],Table2[6M Return vs Nifty Z-Score])</f>
        <v>686</v>
      </c>
      <c r="AU659">
        <f>_xlfn.RANK.AVG(Table2[[#This Row],[Sharpe Ratio Z-Score]],Table2[Sharpe Ratio Z-Score])</f>
        <v>483</v>
      </c>
      <c r="AV659">
        <f>(Table2[[#This Row],[Rank 1Y]]+Table2[[#This Row],[Rank 6M]]+Table2[[#This Row],[Rank Sharpe]])/3</f>
        <v>621</v>
      </c>
    </row>
    <row r="660" spans="1:48" hidden="1" x14ac:dyDescent="0.3">
      <c r="A660" t="s">
        <v>779</v>
      </c>
      <c r="B660" t="s">
        <v>780</v>
      </c>
      <c r="C660" t="s">
        <v>2906</v>
      </c>
      <c r="D660" t="s">
        <v>371</v>
      </c>
      <c r="E660">
        <v>18317.064301269998</v>
      </c>
      <c r="F660">
        <v>886.9</v>
      </c>
      <c r="G660">
        <v>-31.285824636651199</v>
      </c>
      <c r="H660">
        <f>(Table2[[#This Row],[1Y Return vs Nifty]]-AVERAGE(Table2[1Y Return vs Nifty]))/_xlfn.STDEV.P(Table2[1Y Return vs Nifty])</f>
        <v>-0.92204684330891706</v>
      </c>
      <c r="I660">
        <v>5.5679434856197201</v>
      </c>
      <c r="J660">
        <f>(Table2[[#This Row],[1M Return vs Nifty]]-AVERAGE(Table2[1M Return vs Nifty]))/_xlfn.STDEV.P(Table2[1M Return vs Nifty])</f>
        <v>0.18789695830263306</v>
      </c>
      <c r="K660">
        <v>-9.9887733696153802</v>
      </c>
      <c r="L660">
        <f>(Table2[[#This Row],[6M Return vs Nifty]]-AVERAGE(Table2[6M Return vs Nifty]))/_xlfn.STDEV.P(Table2[6M Return vs Nifty])</f>
        <v>-0.76344605482014394</v>
      </c>
      <c r="M660">
        <v>2.43643153446452</v>
      </c>
      <c r="N660">
        <f>(Table2[[#This Row],[1W Return vs Nifty]]-AVERAGE(Table2[1W Return vs Nifty]))/_xlfn.STDEV.P(Table2[1W Return vs Nifty])</f>
        <v>0.17094179785488692</v>
      </c>
      <c r="O660">
        <v>856.29</v>
      </c>
      <c r="P660">
        <v>854.59072694346605</v>
      </c>
      <c r="Q660">
        <v>900.499879707574</v>
      </c>
      <c r="R660">
        <v>33.920715055947603</v>
      </c>
      <c r="S660">
        <v>3.5747235165656477E-2</v>
      </c>
      <c r="T660">
        <v>3.7806720852321174E-2</v>
      </c>
      <c r="U660">
        <v>-1.5102589144143419E-2</v>
      </c>
      <c r="V660">
        <v>1.0156706349468201</v>
      </c>
      <c r="W660">
        <v>880.6</v>
      </c>
      <c r="X660">
        <v>912</v>
      </c>
      <c r="Y660">
        <v>878.15</v>
      </c>
      <c r="Z660">
        <v>915.9</v>
      </c>
      <c r="AA660">
        <v>736.6</v>
      </c>
      <c r="AB660">
        <v>915.9</v>
      </c>
      <c r="AC660">
        <v>7.1542130365658263E-3</v>
      </c>
      <c r="AD660">
        <v>2.8300823091667704E-2</v>
      </c>
      <c r="AE660">
        <v>9.9641291351135752E-3</v>
      </c>
      <c r="AF660">
        <v>3.2698162137783315E-2</v>
      </c>
      <c r="AG660">
        <v>0.20404561498778162</v>
      </c>
      <c r="AH660">
        <v>3.2698162137783315E-2</v>
      </c>
      <c r="AI660">
        <v>28.531965272296699</v>
      </c>
      <c r="AJ660">
        <v>20.404561498778101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-0.05</v>
      </c>
      <c r="AM660" t="s">
        <v>2949</v>
      </c>
      <c r="AN660">
        <v>17.59</v>
      </c>
      <c r="AO660" t="s">
        <v>2950</v>
      </c>
      <c r="AP660">
        <v>-5.3292196831283001E-2</v>
      </c>
      <c r="AQ660">
        <f>(Table2[[#This Row],[Sharpe Ratio]]-AVERAGE(Table2[Sharpe Ratio]))/_xlfn.STDEV.P(Table2[Sharpe Ratio])</f>
        <v>-1.2237615222480185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665</v>
      </c>
      <c r="AT660">
        <f>_xlfn.RANK.AVG(Table2[[#This Row],[6M Return vs Nifty Z-Score]],Table2[6M Return vs Nifty Z-Score])</f>
        <v>555</v>
      </c>
      <c r="AU660">
        <f>_xlfn.RANK.AVG(Table2[[#This Row],[Sharpe Ratio Z-Score]],Table2[Sharpe Ratio Z-Score])</f>
        <v>645</v>
      </c>
      <c r="AV660">
        <f>(Table2[[#This Row],[Rank 1Y]]+Table2[[#This Row],[Rank 6M]]+Table2[[#This Row],[Rank Sharpe]])/3</f>
        <v>621.66666666666663</v>
      </c>
    </row>
    <row r="661" spans="1:48" x14ac:dyDescent="0.3">
      <c r="A661" t="s">
        <v>580</v>
      </c>
      <c r="B661" t="s">
        <v>581</v>
      </c>
      <c r="C661" t="s">
        <v>2916</v>
      </c>
      <c r="D661" t="s">
        <v>582</v>
      </c>
      <c r="E661">
        <v>30688.840691699999</v>
      </c>
      <c r="F661">
        <v>551.95000000000005</v>
      </c>
      <c r="G661">
        <v>-13.157709648466801</v>
      </c>
      <c r="H661">
        <f>(Table2[[#This Row],[1Y Return vs Nifty]]-AVERAGE(Table2[1Y Return vs Nifty]))/_xlfn.STDEV.P(Table2[1Y Return vs Nifty])</f>
        <v>-0.7053338271696834</v>
      </c>
      <c r="I661">
        <v>10.7569143770269</v>
      </c>
      <c r="J661">
        <f>(Table2[[#This Row],[1M Return vs Nifty]]-AVERAGE(Table2[1M Return vs Nifty]))/_xlfn.STDEV.P(Table2[1M Return vs Nifty])</f>
        <v>0.6377148840644935</v>
      </c>
      <c r="K661">
        <v>-12.963245447566999</v>
      </c>
      <c r="L661">
        <f>(Table2[[#This Row],[6M Return vs Nifty]]-AVERAGE(Table2[6M Return vs Nifty]))/_xlfn.STDEV.P(Table2[6M Return vs Nifty])</f>
        <v>-0.85435625885545197</v>
      </c>
      <c r="M661">
        <v>0.98465162756091296</v>
      </c>
      <c r="N661">
        <f>(Table2[[#This Row],[1W Return vs Nifty]]-AVERAGE(Table2[1W Return vs Nifty]))/_xlfn.STDEV.P(Table2[1W Return vs Nifty])</f>
        <v>-0.1038504477215396</v>
      </c>
      <c r="O661">
        <v>520.76</v>
      </c>
      <c r="P661">
        <v>497.23442998718002</v>
      </c>
      <c r="Q661">
        <v>495.74331294774902</v>
      </c>
      <c r="R661">
        <v>46.304973828466103</v>
      </c>
      <c r="S661">
        <v>5.9893232967201948E-2</v>
      </c>
      <c r="T661">
        <v>0.11003978548756321</v>
      </c>
      <c r="U661">
        <v>0.1133786086150903</v>
      </c>
      <c r="V661">
        <v>0.84872224628860005</v>
      </c>
      <c r="W661">
        <v>534.54999999999995</v>
      </c>
      <c r="X661">
        <v>556.6</v>
      </c>
      <c r="Y661">
        <v>532</v>
      </c>
      <c r="Z661">
        <v>556.6</v>
      </c>
      <c r="AA661">
        <v>468.7</v>
      </c>
      <c r="AB661">
        <v>556.6</v>
      </c>
      <c r="AC661">
        <v>3.2550743616125866E-2</v>
      </c>
      <c r="AD661">
        <v>8.4246761482018595E-3</v>
      </c>
      <c r="AE661">
        <v>3.7500000000000089E-2</v>
      </c>
      <c r="AF661">
        <v>8.4246761482018595E-3</v>
      </c>
      <c r="AG661">
        <v>0.177618946020909</v>
      </c>
      <c r="AH661">
        <v>8.4246761482018595E-3</v>
      </c>
      <c r="AI661">
        <v>6.3411540900443804</v>
      </c>
      <c r="AJ661">
        <v>31.088944305901901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0.17</v>
      </c>
      <c r="AM661" t="s">
        <v>2950</v>
      </c>
      <c r="AN661">
        <v>10.78</v>
      </c>
      <c r="AO661" t="s">
        <v>2950</v>
      </c>
      <c r="AP661">
        <v>-8.9329680064231004E-2</v>
      </c>
      <c r="AQ661">
        <f>(Table2[[#This Row],[Sharpe Ratio]]-AVERAGE(Table2[Sharpe Ratio]))/_xlfn.STDEV.P(Table2[Sharpe Ratio])</f>
        <v>-1.6280994038533312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-2.6539250535355121</v>
      </c>
      <c r="AS661">
        <f>_xlfn.RANK.AVG(Table2[[#This Row],[1Y Return vs Nifty Z-Score]],Table2[1Y Return vs Nifty Z-Score])</f>
        <v>588</v>
      </c>
      <c r="AT661">
        <f>_xlfn.RANK.AVG(Table2[[#This Row],[6M Return vs Nifty Z-Score]],Table2[6M Return vs Nifty Z-Score])</f>
        <v>591</v>
      </c>
      <c r="AU661">
        <f>_xlfn.RANK.AVG(Table2[[#This Row],[Sharpe Ratio Z-Score]],Table2[Sharpe Ratio Z-Score])</f>
        <v>689</v>
      </c>
      <c r="AV661">
        <f>(Table2[[#This Row],[Rank 1Y]]+Table2[[#This Row],[Rank 6M]]+Table2[[#This Row],[Rank Sharpe]])/3</f>
        <v>622.66666666666663</v>
      </c>
    </row>
    <row r="662" spans="1:48" x14ac:dyDescent="0.3">
      <c r="A662" t="s">
        <v>262</v>
      </c>
      <c r="B662" t="s">
        <v>263</v>
      </c>
      <c r="C662" t="s">
        <v>2918</v>
      </c>
      <c r="D662" t="s">
        <v>101</v>
      </c>
      <c r="E662">
        <v>91848.775742459999</v>
      </c>
      <c r="F662">
        <v>27403.8</v>
      </c>
      <c r="G662">
        <v>-17.836311241583001</v>
      </c>
      <c r="H662">
        <f>(Table2[[#This Row],[1Y Return vs Nifty]]-AVERAGE(Table2[1Y Return vs Nifty]))/_xlfn.STDEV.P(Table2[1Y Return vs Nifty])</f>
        <v>-0.76126429005668994</v>
      </c>
      <c r="I662">
        <v>2.0672771271327699</v>
      </c>
      <c r="J662">
        <f>(Table2[[#This Row],[1M Return vs Nifty]]-AVERAGE(Table2[1M Return vs Nifty]))/_xlfn.STDEV.P(Table2[1M Return vs Nifty])</f>
        <v>-0.11556638984729224</v>
      </c>
      <c r="K662">
        <v>-13.4380713097271</v>
      </c>
      <c r="L662">
        <f>(Table2[[#This Row],[6M Return vs Nifty]]-AVERAGE(Table2[6M Return vs Nifty]))/_xlfn.STDEV.P(Table2[6M Return vs Nifty])</f>
        <v>-0.86886858738937545</v>
      </c>
      <c r="M662">
        <v>0.53282336471731695</v>
      </c>
      <c r="N662">
        <f>(Table2[[#This Row],[1W Return vs Nifty]]-AVERAGE(Table2[1W Return vs Nifty]))/_xlfn.STDEV.P(Table2[1W Return vs Nifty])</f>
        <v>-0.18937229739811826</v>
      </c>
      <c r="O662">
        <v>26647.040000000001</v>
      </c>
      <c r="P662">
        <v>26103.149794013301</v>
      </c>
      <c r="Q662">
        <v>25922.652324242001</v>
      </c>
      <c r="R662">
        <v>42.518174687422103</v>
      </c>
      <c r="S662">
        <v>2.8399401959842363E-2</v>
      </c>
      <c r="T662">
        <v>4.9827327975760172E-2</v>
      </c>
      <c r="U662">
        <v>5.7137196349807073E-2</v>
      </c>
      <c r="V662">
        <v>0.95037960319316594</v>
      </c>
      <c r="W662">
        <v>27223.55</v>
      </c>
      <c r="X662">
        <v>27850</v>
      </c>
      <c r="Y662">
        <v>27086.2</v>
      </c>
      <c r="Z662">
        <v>27850</v>
      </c>
      <c r="AA662">
        <v>23700</v>
      </c>
      <c r="AB662">
        <v>28025</v>
      </c>
      <c r="AC662">
        <v>6.6211056236236132E-3</v>
      </c>
      <c r="AD662">
        <v>1.6282413387924244E-2</v>
      </c>
      <c r="AE662">
        <v>1.1725528128714968E-2</v>
      </c>
      <c r="AF662">
        <v>1.6282413387924244E-2</v>
      </c>
      <c r="AG662">
        <v>0.15627848101265829</v>
      </c>
      <c r="AH662">
        <v>2.2668389055532367E-2</v>
      </c>
      <c r="AI662">
        <v>12.166013472584099</v>
      </c>
      <c r="AJ662">
        <v>21.225713982376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-0.02</v>
      </c>
      <c r="AM662" t="s">
        <v>2949</v>
      </c>
      <c r="AN662">
        <v>10.130000000000001</v>
      </c>
      <c r="AO662" t="s">
        <v>2950</v>
      </c>
      <c r="AP662">
        <v>-7.2134808778365006E-2</v>
      </c>
      <c r="AQ662">
        <f>(Table2[[#This Row],[Sharpe Ratio]]-AVERAGE(Table2[Sharpe Ratio]))/_xlfn.STDEV.P(Table2[Sharpe Ratio])</f>
        <v>-1.4351742268851855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-3.3702457915766613</v>
      </c>
      <c r="AS662">
        <f>_xlfn.RANK.AVG(Table2[[#This Row],[1Y Return vs Nifty Z-Score]],Table2[1Y Return vs Nifty Z-Score])</f>
        <v>606</v>
      </c>
      <c r="AT662">
        <f>_xlfn.RANK.AVG(Table2[[#This Row],[6M Return vs Nifty Z-Score]],Table2[6M Return vs Nifty Z-Score])</f>
        <v>595</v>
      </c>
      <c r="AU662">
        <f>_xlfn.RANK.AVG(Table2[[#This Row],[Sharpe Ratio Z-Score]],Table2[Sharpe Ratio Z-Score])</f>
        <v>670</v>
      </c>
      <c r="AV662">
        <f>(Table2[[#This Row],[Rank 1Y]]+Table2[[#This Row],[Rank 6M]]+Table2[[#This Row],[Rank Sharpe]])/3</f>
        <v>623.66666666666663</v>
      </c>
    </row>
    <row r="663" spans="1:48" hidden="1" x14ac:dyDescent="0.3">
      <c r="A663" t="s">
        <v>1968</v>
      </c>
      <c r="B663" t="s">
        <v>1969</v>
      </c>
      <c r="C663" t="s">
        <v>2915</v>
      </c>
      <c r="D663" t="s">
        <v>349</v>
      </c>
      <c r="E663">
        <v>2805.3358743599902</v>
      </c>
      <c r="F663">
        <v>484.6</v>
      </c>
      <c r="G663">
        <v>-40.358048018035298</v>
      </c>
      <c r="H663">
        <f>(Table2[[#This Row],[1Y Return vs Nifty]]-AVERAGE(Table2[1Y Return vs Nifty]))/_xlfn.STDEV.P(Table2[1Y Return vs Nifty])</f>
        <v>-1.0305009706878574</v>
      </c>
      <c r="I663">
        <v>-11.4925597351415</v>
      </c>
      <c r="J663">
        <f>(Table2[[#This Row],[1M Return vs Nifty]]-AVERAGE(Table2[1M Return vs Nifty]))/_xlfn.STDEV.P(Table2[1M Return vs Nifty])</f>
        <v>-1.2910321649893328</v>
      </c>
      <c r="K663">
        <v>-20.3418518778494</v>
      </c>
      <c r="L663">
        <f>(Table2[[#This Row],[6M Return vs Nifty]]-AVERAGE(Table2[6M Return vs Nifty]))/_xlfn.STDEV.P(Table2[6M Return vs Nifty])</f>
        <v>-1.0798721146086354</v>
      </c>
      <c r="M663">
        <v>-0.42007469952711102</v>
      </c>
      <c r="N663">
        <f>(Table2[[#This Row],[1W Return vs Nifty]]-AVERAGE(Table2[1W Return vs Nifty]))/_xlfn.STDEV.P(Table2[1W Return vs Nifty])</f>
        <v>-0.3697364129462074</v>
      </c>
      <c r="O663">
        <v>484.24</v>
      </c>
      <c r="P663">
        <v>496.03410592094599</v>
      </c>
      <c r="Q663">
        <v>509.92245986166603</v>
      </c>
      <c r="R663">
        <v>64.936490968576507</v>
      </c>
      <c r="S663">
        <v>7.4343300842549809E-4</v>
      </c>
      <c r="T663">
        <v>-2.3051047870422559E-2</v>
      </c>
      <c r="U663">
        <v>-4.965943227630254E-2</v>
      </c>
      <c r="V663">
        <v>0.63625587794096095</v>
      </c>
      <c r="W663">
        <v>482.95</v>
      </c>
      <c r="X663">
        <v>488.5</v>
      </c>
      <c r="Y663">
        <v>479</v>
      </c>
      <c r="Z663">
        <v>488.5</v>
      </c>
      <c r="AA663">
        <v>440</v>
      </c>
      <c r="AB663">
        <v>488.5</v>
      </c>
      <c r="AC663">
        <v>3.4165027435553164E-3</v>
      </c>
      <c r="AD663">
        <v>8.0478745356995507E-3</v>
      </c>
      <c r="AE663">
        <v>1.1691022964509523E-2</v>
      </c>
      <c r="AF663">
        <v>8.0478745356995507E-3</v>
      </c>
      <c r="AG663">
        <v>0.10136363636363632</v>
      </c>
      <c r="AH663">
        <v>8.0478745356995507E-3</v>
      </c>
      <c r="AI663">
        <v>74.783326454808005</v>
      </c>
      <c r="AJ663">
        <v>10.136363636363599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-0.08</v>
      </c>
      <c r="AM663" t="s">
        <v>2949</v>
      </c>
      <c r="AN663">
        <v>6.59</v>
      </c>
      <c r="AO663" t="s">
        <v>2950</v>
      </c>
      <c r="AP663">
        <v>0</v>
      </c>
      <c r="AQ663">
        <f>(Table2[[#This Row],[Sharpe Ratio]]-AVERAGE(Table2[Sharpe Ratio]))/_xlfn.STDEV.P(Table2[Sharpe Ratio])</f>
        <v>-0.62582703737939727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699</v>
      </c>
      <c r="AT663">
        <f>_xlfn.RANK.AVG(Table2[[#This Row],[6M Return vs Nifty Z-Score]],Table2[6M Return vs Nifty Z-Score])</f>
        <v>657</v>
      </c>
      <c r="AU663">
        <f>_xlfn.RANK.AVG(Table2[[#This Row],[Sharpe Ratio Z-Score]],Table2[Sharpe Ratio Z-Score])</f>
        <v>520</v>
      </c>
      <c r="AV663">
        <f>(Table2[[#This Row],[Rank 1Y]]+Table2[[#This Row],[Rank 6M]]+Table2[[#This Row],[Rank Sharpe]])/3</f>
        <v>625.33333333333337</v>
      </c>
    </row>
    <row r="664" spans="1:48" hidden="1" x14ac:dyDescent="0.3">
      <c r="A664" t="s">
        <v>1908</v>
      </c>
      <c r="B664" t="s">
        <v>1909</v>
      </c>
      <c r="C664" t="s">
        <v>2914</v>
      </c>
      <c r="D664" t="s">
        <v>73</v>
      </c>
      <c r="E664">
        <v>3004.7558393200002</v>
      </c>
      <c r="F664">
        <v>775.25</v>
      </c>
      <c r="G664">
        <v>-64.761804641531597</v>
      </c>
      <c r="H664">
        <f>(Table2[[#This Row],[1Y Return vs Nifty]]-AVERAGE(Table2[1Y Return vs Nifty]))/_xlfn.STDEV.P(Table2[1Y Return vs Nifty])</f>
        <v>-1.3222363059090161</v>
      </c>
      <c r="I664">
        <v>8.7562704581213602</v>
      </c>
      <c r="J664">
        <f>(Table2[[#This Row],[1M Return vs Nifty]]-AVERAGE(Table2[1M Return vs Nifty]))/_xlfn.STDEV.P(Table2[1M Return vs Nifty])</f>
        <v>0.46428444542387093</v>
      </c>
      <c r="K664">
        <v>-16.745279341483101</v>
      </c>
      <c r="L664">
        <f>(Table2[[#This Row],[6M Return vs Nifty]]-AVERAGE(Table2[6M Return vs Nifty]))/_xlfn.STDEV.P(Table2[6M Return vs Nifty])</f>
        <v>-0.969948358547018</v>
      </c>
      <c r="M664">
        <v>12.5519523786626</v>
      </c>
      <c r="N664">
        <f>(Table2[[#This Row],[1W Return vs Nifty]]-AVERAGE(Table2[1W Return vs Nifty]))/_xlfn.STDEV.P(Table2[1W Return vs Nifty])</f>
        <v>2.085603018012482</v>
      </c>
      <c r="O664">
        <v>728.51</v>
      </c>
      <c r="P664">
        <v>712.77074706108203</v>
      </c>
      <c r="Q664">
        <v>804.86271285115401</v>
      </c>
      <c r="R664">
        <v>54.802026584082697</v>
      </c>
      <c r="S664">
        <v>6.4158350606031478E-2</v>
      </c>
      <c r="T664">
        <v>8.7656870314241075E-2</v>
      </c>
      <c r="U664">
        <v>-3.6792253359897442E-2</v>
      </c>
      <c r="V664">
        <v>3.3531372779035502</v>
      </c>
      <c r="W664">
        <v>772.35</v>
      </c>
      <c r="X664">
        <v>812</v>
      </c>
      <c r="Y664">
        <v>755.05</v>
      </c>
      <c r="Z664">
        <v>854.4</v>
      </c>
      <c r="AA664">
        <v>618.79999999999995</v>
      </c>
      <c r="AB664">
        <v>854.4</v>
      </c>
      <c r="AC664">
        <v>3.7547743898491692E-3</v>
      </c>
      <c r="AD664">
        <v>4.7404063205417568E-2</v>
      </c>
      <c r="AE664">
        <v>2.6753195152638964E-2</v>
      </c>
      <c r="AF664">
        <v>0.10209609803289266</v>
      </c>
      <c r="AG664">
        <v>0.25282805429864252</v>
      </c>
      <c r="AH664">
        <v>0.10209609803289266</v>
      </c>
      <c r="AI664">
        <v>73.356981618832606</v>
      </c>
      <c r="AJ664">
        <v>25.282805429864201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0.01</v>
      </c>
      <c r="AM664" t="s">
        <v>2950</v>
      </c>
      <c r="AN664">
        <v>20.89</v>
      </c>
      <c r="AO664" t="s">
        <v>2950</v>
      </c>
      <c r="AP664">
        <v>0</v>
      </c>
      <c r="AQ664">
        <f>(Table2[[#This Row],[Sharpe Ratio]]-AVERAGE(Table2[Sharpe Ratio]))/_xlfn.STDEV.P(Table2[Sharpe Ratio])</f>
        <v>-0.62582703737939727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722</v>
      </c>
      <c r="AT664">
        <f>_xlfn.RANK.AVG(Table2[[#This Row],[6M Return vs Nifty Z-Score]],Table2[6M Return vs Nifty Z-Score])</f>
        <v>637</v>
      </c>
      <c r="AU664">
        <f>_xlfn.RANK.AVG(Table2[[#This Row],[Sharpe Ratio Z-Score]],Table2[Sharpe Ratio Z-Score])</f>
        <v>520</v>
      </c>
      <c r="AV664">
        <f>(Table2[[#This Row],[Rank 1Y]]+Table2[[#This Row],[Rank 6M]]+Table2[[#This Row],[Rank Sharpe]])/3</f>
        <v>626.33333333333337</v>
      </c>
    </row>
    <row r="665" spans="1:48" hidden="1" x14ac:dyDescent="0.3">
      <c r="A665" t="s">
        <v>998</v>
      </c>
      <c r="B665" t="s">
        <v>999</v>
      </c>
      <c r="C665" t="s">
        <v>2905</v>
      </c>
      <c r="D665" t="s">
        <v>21</v>
      </c>
      <c r="E665">
        <v>12085.76015192</v>
      </c>
      <c r="F665">
        <v>906.15</v>
      </c>
      <c r="G665">
        <v>-34.473772543414903</v>
      </c>
      <c r="H665">
        <f>(Table2[[#This Row],[1Y Return vs Nifty]]-AVERAGE(Table2[1Y Return vs Nifty]))/_xlfn.STDEV.P(Table2[1Y Return vs Nifty])</f>
        <v>-0.96015724842383487</v>
      </c>
      <c r="I665">
        <v>3.8904137816820898</v>
      </c>
      <c r="J665">
        <f>(Table2[[#This Row],[1M Return vs Nifty]]-AVERAGE(Table2[1M Return vs Nifty]))/_xlfn.STDEV.P(Table2[1M Return vs Nifty])</f>
        <v>4.2476421625754573E-2</v>
      </c>
      <c r="K665">
        <v>-11.458528132073001</v>
      </c>
      <c r="L665">
        <f>(Table2[[#This Row],[6M Return vs Nifty]]-AVERAGE(Table2[6M Return vs Nifty]))/_xlfn.STDEV.P(Table2[6M Return vs Nifty])</f>
        <v>-0.80836686827383852</v>
      </c>
      <c r="M665">
        <v>-1.5978893965080301</v>
      </c>
      <c r="N665">
        <f>(Table2[[#This Row],[1W Return vs Nifty]]-AVERAGE(Table2[1W Return vs Nifty]))/_xlfn.STDEV.P(Table2[1W Return vs Nifty])</f>
        <v>-0.59267264723161184</v>
      </c>
      <c r="O665">
        <v>856.67</v>
      </c>
      <c r="P665">
        <v>835.47524631358499</v>
      </c>
      <c r="Q665">
        <v>849.50704340447203</v>
      </c>
      <c r="R665">
        <v>43.082467950751898</v>
      </c>
      <c r="S665">
        <v>5.7758530122450802E-2</v>
      </c>
      <c r="T665">
        <v>8.4592277267647731E-2</v>
      </c>
      <c r="U665">
        <v>6.6677441976850993E-2</v>
      </c>
      <c r="V665">
        <v>2.7789488725885101</v>
      </c>
      <c r="W665">
        <v>896</v>
      </c>
      <c r="X665">
        <v>956</v>
      </c>
      <c r="Y665">
        <v>873.25</v>
      </c>
      <c r="Z665">
        <v>956</v>
      </c>
      <c r="AA665">
        <v>761.3</v>
      </c>
      <c r="AB665">
        <v>956</v>
      </c>
      <c r="AC665">
        <v>1.1328124999999911E-2</v>
      </c>
      <c r="AD665">
        <v>5.5012966948077002E-2</v>
      </c>
      <c r="AE665">
        <v>3.767535070140271E-2</v>
      </c>
      <c r="AF665">
        <v>5.5012966948077002E-2</v>
      </c>
      <c r="AG665">
        <v>0.19026664915276514</v>
      </c>
      <c r="AH665">
        <v>5.5012966948077002E-2</v>
      </c>
      <c r="AI665">
        <v>12.895216023837101</v>
      </c>
      <c r="AJ665">
        <v>22.287449392712499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0.13</v>
      </c>
      <c r="AM665" t="s">
        <v>2950</v>
      </c>
      <c r="AN665">
        <v>18.43</v>
      </c>
      <c r="AO665" t="s">
        <v>2950</v>
      </c>
      <c r="AP665">
        <v>-4.4079652984266998E-2</v>
      </c>
      <c r="AQ665">
        <f>(Table2[[#This Row],[Sharpe Ratio]]-AVERAGE(Table2[Sharpe Ratio]))/_xlfn.STDEV.P(Table2[Sharpe Ratio])</f>
        <v>-1.1203974654624749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679</v>
      </c>
      <c r="AT665">
        <f>_xlfn.RANK.AVG(Table2[[#This Row],[6M Return vs Nifty Z-Score]],Table2[6M Return vs Nifty Z-Score])</f>
        <v>572</v>
      </c>
      <c r="AU665">
        <f>_xlfn.RANK.AVG(Table2[[#This Row],[Sharpe Ratio Z-Score]],Table2[Sharpe Ratio Z-Score])</f>
        <v>629</v>
      </c>
      <c r="AV665">
        <f>(Table2[[#This Row],[Rank 1Y]]+Table2[[#This Row],[Rank 6M]]+Table2[[#This Row],[Rank Sharpe]])/3</f>
        <v>626.66666666666663</v>
      </c>
    </row>
    <row r="666" spans="1:48" hidden="1" x14ac:dyDescent="0.3">
      <c r="A666" t="s">
        <v>2162</v>
      </c>
      <c r="B666" t="s">
        <v>2163</v>
      </c>
      <c r="C666" t="s">
        <v>2917</v>
      </c>
      <c r="D666" t="s">
        <v>211</v>
      </c>
      <c r="E666">
        <v>2243.0723465249998</v>
      </c>
      <c r="F666">
        <v>316.39999999999998</v>
      </c>
      <c r="G666">
        <v>-52.259356094750501</v>
      </c>
      <c r="H666">
        <f>(Table2[[#This Row],[1Y Return vs Nifty]]-AVERAGE(Table2[1Y Return vs Nifty]))/_xlfn.STDEV.P(Table2[1Y Return vs Nifty])</f>
        <v>-1.1727754637053738</v>
      </c>
      <c r="I666">
        <v>-1.2008790726044101</v>
      </c>
      <c r="J666">
        <f>(Table2[[#This Row],[1M Return vs Nifty]]-AVERAGE(Table2[1M Return vs Nifty]))/_xlfn.STDEV.P(Table2[1M Return vs Nifty])</f>
        <v>-0.39887405789876551</v>
      </c>
      <c r="K666">
        <v>-18.011921534811101</v>
      </c>
      <c r="L666">
        <f>(Table2[[#This Row],[6M Return vs Nifty]]-AVERAGE(Table2[6M Return vs Nifty]))/_xlfn.STDEV.P(Table2[6M Return vs Nifty])</f>
        <v>-1.0086613460007372</v>
      </c>
      <c r="M666">
        <v>7.1288855936216899</v>
      </c>
      <c r="N666">
        <f>(Table2[[#This Row],[1W Return vs Nifty]]-AVERAGE(Table2[1W Return vs Nifty]))/_xlfn.STDEV.P(Table2[1W Return vs Nifty])</f>
        <v>1.0591273844223359</v>
      </c>
      <c r="O666">
        <v>285.16000000000003</v>
      </c>
      <c r="P666">
        <v>286.95487245962499</v>
      </c>
      <c r="Q666">
        <v>324.50690810211699</v>
      </c>
      <c r="R666">
        <v>50.031627513394902</v>
      </c>
      <c r="S666">
        <v>0.10955253191190883</v>
      </c>
      <c r="T666">
        <v>0.10261239785889309</v>
      </c>
      <c r="U666">
        <v>-2.4982235815965814E-2</v>
      </c>
      <c r="V666">
        <v>1.6398208048473299</v>
      </c>
      <c r="W666">
        <v>302</v>
      </c>
      <c r="X666">
        <v>324.85000000000002</v>
      </c>
      <c r="Y666">
        <v>284.35000000000002</v>
      </c>
      <c r="Z666">
        <v>324.85000000000002</v>
      </c>
      <c r="AA666">
        <v>245.45</v>
      </c>
      <c r="AB666">
        <v>324.85000000000002</v>
      </c>
      <c r="AC666">
        <v>4.7682119205297857E-2</v>
      </c>
      <c r="AD666">
        <v>2.6706700379266923E-2</v>
      </c>
      <c r="AE666">
        <v>0.1127132055565323</v>
      </c>
      <c r="AF666">
        <v>2.6706700379266923E-2</v>
      </c>
      <c r="AG666">
        <v>0.28906090853534328</v>
      </c>
      <c r="AH666">
        <v>2.6706700379266923E-2</v>
      </c>
      <c r="AI666">
        <v>50.758533501896302</v>
      </c>
      <c r="AJ666">
        <v>28.906090853534302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-0.01</v>
      </c>
      <c r="AM666" t="s">
        <v>2949</v>
      </c>
      <c r="AN666">
        <v>28.07</v>
      </c>
      <c r="AO666" t="s">
        <v>2950</v>
      </c>
      <c r="AP666">
        <v>0</v>
      </c>
      <c r="AQ666">
        <f>(Table2[[#This Row],[Sharpe Ratio]]-AVERAGE(Table2[Sharpe Ratio]))/_xlfn.STDEV.P(Table2[Sharpe Ratio])</f>
        <v>-0.62582703737939727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719</v>
      </c>
      <c r="AT666">
        <f>_xlfn.RANK.AVG(Table2[[#This Row],[6M Return vs Nifty Z-Score]],Table2[6M Return vs Nifty Z-Score])</f>
        <v>641</v>
      </c>
      <c r="AU666">
        <f>_xlfn.RANK.AVG(Table2[[#This Row],[Sharpe Ratio Z-Score]],Table2[Sharpe Ratio Z-Score])</f>
        <v>520</v>
      </c>
      <c r="AV666">
        <f>(Table2[[#This Row],[Rank 1Y]]+Table2[[#This Row],[Rank 6M]]+Table2[[#This Row],[Rank Sharpe]])/3</f>
        <v>626.66666666666663</v>
      </c>
    </row>
    <row r="667" spans="1:48" hidden="1" x14ac:dyDescent="0.3">
      <c r="A667" t="s">
        <v>1734</v>
      </c>
      <c r="B667" t="s">
        <v>1735</v>
      </c>
      <c r="C667" t="s">
        <v>2920</v>
      </c>
      <c r="D667" t="s">
        <v>523</v>
      </c>
      <c r="E667">
        <v>3837.2127510300002</v>
      </c>
      <c r="F667">
        <v>823.6</v>
      </c>
      <c r="G667">
        <v>-27.305495012882702</v>
      </c>
      <c r="H667">
        <f>(Table2[[#This Row],[1Y Return vs Nifty]]-AVERAGE(Table2[1Y Return vs Nifty]))/_xlfn.STDEV.P(Table2[1Y Return vs Nifty])</f>
        <v>-0.87446389061044671</v>
      </c>
      <c r="I667">
        <v>10.1311239638144</v>
      </c>
      <c r="J667">
        <f>(Table2[[#This Row],[1M Return vs Nifty]]-AVERAGE(Table2[1M Return vs Nifty]))/_xlfn.STDEV.P(Table2[1M Return vs Nifty])</f>
        <v>0.58346679681870672</v>
      </c>
      <c r="K667">
        <v>-5.9896486664046398</v>
      </c>
      <c r="L667">
        <f>(Table2[[#This Row],[6M Return vs Nifty]]-AVERAGE(Table2[6M Return vs Nifty]))/_xlfn.STDEV.P(Table2[6M Return vs Nifty])</f>
        <v>-0.64121890552987493</v>
      </c>
      <c r="M667">
        <v>6.3051908548400597</v>
      </c>
      <c r="N667">
        <f>(Table2[[#This Row],[1W Return vs Nifty]]-AVERAGE(Table2[1W Return vs Nifty]))/_xlfn.STDEV.P(Table2[1W Return vs Nifty])</f>
        <v>0.90321881600713683</v>
      </c>
      <c r="O667">
        <v>738.48</v>
      </c>
      <c r="P667">
        <v>725.88448939361899</v>
      </c>
      <c r="Q667">
        <v>750.12340553015895</v>
      </c>
      <c r="R667">
        <v>23.0301873078309</v>
      </c>
      <c r="S667">
        <v>0.11526378507203994</v>
      </c>
      <c r="T667">
        <v>0.13461578534073571</v>
      </c>
      <c r="U667">
        <v>9.795267542399988E-2</v>
      </c>
      <c r="V667">
        <v>2.3347406308301499</v>
      </c>
      <c r="W667">
        <v>815</v>
      </c>
      <c r="X667">
        <v>836.65</v>
      </c>
      <c r="Y667">
        <v>756.45</v>
      </c>
      <c r="Z667">
        <v>836.65</v>
      </c>
      <c r="AA667">
        <v>658.2</v>
      </c>
      <c r="AB667">
        <v>836.65</v>
      </c>
      <c r="AC667">
        <v>1.0552147239263787E-2</v>
      </c>
      <c r="AD667">
        <v>1.5845070422535246E-2</v>
      </c>
      <c r="AE667">
        <v>8.87699120893648E-2</v>
      </c>
      <c r="AF667">
        <v>1.5845070422535246E-2</v>
      </c>
      <c r="AG667">
        <v>0.25129140079003331</v>
      </c>
      <c r="AH667">
        <v>1.5845070422535246E-2</v>
      </c>
      <c r="AI667">
        <v>9.7438076736279697</v>
      </c>
      <c r="AJ667">
        <v>25.367227338458001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0.1</v>
      </c>
      <c r="AM667" t="s">
        <v>2950</v>
      </c>
      <c r="AN667">
        <v>22.81</v>
      </c>
      <c r="AO667" t="s">
        <v>2950</v>
      </c>
      <c r="AP667">
        <v>-0.16419774754962099</v>
      </c>
      <c r="AQ667">
        <f>(Table2[[#This Row],[Sharpe Ratio]]-AVERAGE(Table2[Sharpe Ratio]))/_xlfn.STDEV.P(Table2[Sharpe Ratio])</f>
        <v>-2.4681135527672984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645</v>
      </c>
      <c r="AT667">
        <f>_xlfn.RANK.AVG(Table2[[#This Row],[6M Return vs Nifty Z-Score]],Table2[6M Return vs Nifty Z-Score])</f>
        <v>511</v>
      </c>
      <c r="AU667">
        <f>_xlfn.RANK.AVG(Table2[[#This Row],[Sharpe Ratio Z-Score]],Table2[Sharpe Ratio Z-Score])</f>
        <v>725</v>
      </c>
      <c r="AV667">
        <f>(Table2[[#This Row],[Rank 1Y]]+Table2[[#This Row],[Rank 6M]]+Table2[[#This Row],[Rank Sharpe]])/3</f>
        <v>627</v>
      </c>
    </row>
    <row r="668" spans="1:48" hidden="1" x14ac:dyDescent="0.3">
      <c r="A668" t="s">
        <v>173</v>
      </c>
      <c r="B668" t="s">
        <v>174</v>
      </c>
      <c r="C668" t="s">
        <v>2905</v>
      </c>
      <c r="D668" t="s">
        <v>21</v>
      </c>
      <c r="E668">
        <v>143335.66651177499</v>
      </c>
      <c r="F668">
        <v>5125.45</v>
      </c>
      <c r="G668">
        <v>-22.130230855398899</v>
      </c>
      <c r="H668">
        <f>(Table2[[#This Row],[1Y Return vs Nifty]]-AVERAGE(Table2[1Y Return vs Nifty]))/_xlfn.STDEV.P(Table2[1Y Return vs Nifty])</f>
        <v>-0.81259606234387893</v>
      </c>
      <c r="I668">
        <v>1.8236815430478299</v>
      </c>
      <c r="J668">
        <f>(Table2[[#This Row],[1M Return vs Nifty]]-AVERAGE(Table2[1M Return vs Nifty]))/_xlfn.STDEV.P(Table2[1M Return vs Nifty])</f>
        <v>-0.13668303564295245</v>
      </c>
      <c r="K668">
        <v>-26.695297091690801</v>
      </c>
      <c r="L668">
        <f>(Table2[[#This Row],[6M Return vs Nifty]]-AVERAGE(Table2[6M Return vs Nifty]))/_xlfn.STDEV.P(Table2[6M Return vs Nifty])</f>
        <v>-1.2740554807928068</v>
      </c>
      <c r="M668">
        <v>-2.34612666698376E-2</v>
      </c>
      <c r="N668">
        <f>(Table2[[#This Row],[1W Return vs Nifty]]-AVERAGE(Table2[1W Return vs Nifty]))/_xlfn.STDEV.P(Table2[1W Return vs Nifty])</f>
        <v>-0.29466560137045406</v>
      </c>
      <c r="O668">
        <v>4925.21</v>
      </c>
      <c r="P668">
        <v>4899.5545215660504</v>
      </c>
      <c r="Q668">
        <v>5108.3223376079404</v>
      </c>
      <c r="R668">
        <v>69.943411839292693</v>
      </c>
      <c r="S668">
        <v>4.0656134459241322E-2</v>
      </c>
      <c r="T668">
        <v>4.610530966430515E-2</v>
      </c>
      <c r="U668">
        <v>3.3528938191633717E-3</v>
      </c>
      <c r="V668">
        <v>1.2506469329922401</v>
      </c>
      <c r="W668">
        <v>5110.6000000000004</v>
      </c>
      <c r="X668">
        <v>5273.85</v>
      </c>
      <c r="Y668">
        <v>4970.5</v>
      </c>
      <c r="Z668">
        <v>5273.85</v>
      </c>
      <c r="AA668">
        <v>4513.55</v>
      </c>
      <c r="AB668">
        <v>5273.85</v>
      </c>
      <c r="AC668">
        <v>2.9057253551441065E-3</v>
      </c>
      <c r="AD668">
        <v>2.89535552975837E-2</v>
      </c>
      <c r="AE668">
        <v>3.1173926164369758E-2</v>
      </c>
      <c r="AF668">
        <v>2.89535552975837E-2</v>
      </c>
      <c r="AG668">
        <v>0.13556956276101961</v>
      </c>
      <c r="AH668">
        <v>2.89535552975837E-2</v>
      </c>
      <c r="AI668">
        <v>25.686525085602199</v>
      </c>
      <c r="AJ668">
        <v>13.5569562761019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0.05</v>
      </c>
      <c r="AM668" t="s">
        <v>2950</v>
      </c>
      <c r="AN668">
        <v>10.69</v>
      </c>
      <c r="AO668" t="s">
        <v>2950</v>
      </c>
      <c r="AP668">
        <v>-8.4530050124940002E-3</v>
      </c>
      <c r="AQ668">
        <f>(Table2[[#This Row],[Sharpe Ratio]]-AVERAGE(Table2[Sharpe Ratio]))/_xlfn.STDEV.P(Table2[Sharpe Ratio])</f>
        <v>-0.72066912493189472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626</v>
      </c>
      <c r="AT668">
        <f>_xlfn.RANK.AVG(Table2[[#This Row],[6M Return vs Nifty Z-Score]],Table2[6M Return vs Nifty Z-Score])</f>
        <v>688</v>
      </c>
      <c r="AU668">
        <f>_xlfn.RANK.AVG(Table2[[#This Row],[Sharpe Ratio Z-Score]],Table2[Sharpe Ratio Z-Score])</f>
        <v>568</v>
      </c>
      <c r="AV668">
        <f>(Table2[[#This Row],[Rank 1Y]]+Table2[[#This Row],[Rank 6M]]+Table2[[#This Row],[Rank Sharpe]])/3</f>
        <v>627.33333333333337</v>
      </c>
    </row>
    <row r="669" spans="1:48" hidden="1" x14ac:dyDescent="0.3">
      <c r="A669" t="s">
        <v>2014</v>
      </c>
      <c r="B669" t="s">
        <v>2015</v>
      </c>
      <c r="C669" t="s">
        <v>2908</v>
      </c>
      <c r="D669" t="s">
        <v>417</v>
      </c>
      <c r="E669">
        <v>2701.6529091500001</v>
      </c>
      <c r="F669">
        <v>56.13</v>
      </c>
      <c r="G669">
        <v>-28.7867543945416</v>
      </c>
      <c r="H669">
        <f>(Table2[[#This Row],[1Y Return vs Nifty]]-AVERAGE(Table2[1Y Return vs Nifty]))/_xlfn.STDEV.P(Table2[1Y Return vs Nifty])</f>
        <v>-0.89217164392583892</v>
      </c>
      <c r="I669">
        <v>-3.1953854726483701</v>
      </c>
      <c r="J669">
        <f>(Table2[[#This Row],[1M Return vs Nifty]]-AVERAGE(Table2[1M Return vs Nifty]))/_xlfn.STDEV.P(Table2[1M Return vs Nifty])</f>
        <v>-0.57177245154213985</v>
      </c>
      <c r="K669">
        <v>-35.275385307059899</v>
      </c>
      <c r="L669">
        <f>(Table2[[#This Row],[6M Return vs Nifty]]-AVERAGE(Table2[6M Return vs Nifty]))/_xlfn.STDEV.P(Table2[6M Return vs Nifty])</f>
        <v>-1.5362927954685961</v>
      </c>
      <c r="M669">
        <v>-0.602874881070526</v>
      </c>
      <c r="N669">
        <f>(Table2[[#This Row],[1W Return vs Nifty]]-AVERAGE(Table2[1W Return vs Nifty]))/_xlfn.STDEV.P(Table2[1W Return vs Nifty])</f>
        <v>-0.40433674880925818</v>
      </c>
      <c r="O669">
        <v>54.75</v>
      </c>
      <c r="P669">
        <v>56.490658576147098</v>
      </c>
      <c r="Q669">
        <v>63.542910083616199</v>
      </c>
      <c r="R669">
        <v>24.102983119479799</v>
      </c>
      <c r="S669">
        <v>2.5205479452054869E-2</v>
      </c>
      <c r="T669">
        <v>-6.3843931941587329E-3</v>
      </c>
      <c r="U669">
        <v>-0.11665990861705167</v>
      </c>
      <c r="V669">
        <v>0.67924064153474994</v>
      </c>
      <c r="W669">
        <v>55.8</v>
      </c>
      <c r="X669">
        <v>56.95</v>
      </c>
      <c r="Y669">
        <v>54.15</v>
      </c>
      <c r="Z669">
        <v>56.95</v>
      </c>
      <c r="AA669">
        <v>48.1</v>
      </c>
      <c r="AB669">
        <v>59.3</v>
      </c>
      <c r="AC669">
        <v>5.9139784946238283E-3</v>
      </c>
      <c r="AD669">
        <v>1.4608943523962248E-2</v>
      </c>
      <c r="AE669">
        <v>3.6565096952908771E-2</v>
      </c>
      <c r="AF669">
        <v>1.4608943523962248E-2</v>
      </c>
      <c r="AG669">
        <v>0.16694386694386698</v>
      </c>
      <c r="AH669">
        <v>5.6476037769463749E-2</v>
      </c>
      <c r="AI669">
        <v>49.7416711206128</v>
      </c>
      <c r="AJ669">
        <v>16.694386694386601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0.01</v>
      </c>
      <c r="AM669" t="s">
        <v>2950</v>
      </c>
      <c r="AN669">
        <v>12.82</v>
      </c>
      <c r="AO669" t="s">
        <v>2950</v>
      </c>
      <c r="AP669">
        <v>0</v>
      </c>
      <c r="AQ669">
        <f>(Table2[[#This Row],[Sharpe Ratio]]-AVERAGE(Table2[Sharpe Ratio]))/_xlfn.STDEV.P(Table2[Sharpe Ratio])</f>
        <v>-0.62582703737939727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652</v>
      </c>
      <c r="AT669">
        <f>_xlfn.RANK.AVG(Table2[[#This Row],[6M Return vs Nifty Z-Score]],Table2[6M Return vs Nifty Z-Score])</f>
        <v>716</v>
      </c>
      <c r="AU669">
        <f>_xlfn.RANK.AVG(Table2[[#This Row],[Sharpe Ratio Z-Score]],Table2[Sharpe Ratio Z-Score])</f>
        <v>520</v>
      </c>
      <c r="AV669">
        <f>(Table2[[#This Row],[Rank 1Y]]+Table2[[#This Row],[Rank 6M]]+Table2[[#This Row],[Rank Sharpe]])/3</f>
        <v>629.33333333333337</v>
      </c>
    </row>
    <row r="670" spans="1:48" hidden="1" x14ac:dyDescent="0.3">
      <c r="A670" t="s">
        <v>1319</v>
      </c>
      <c r="B670" t="s">
        <v>1320</v>
      </c>
      <c r="C670" t="s">
        <v>2917</v>
      </c>
      <c r="D670" t="s">
        <v>485</v>
      </c>
      <c r="E670">
        <v>7295.9719653899901</v>
      </c>
      <c r="F670">
        <v>472.05</v>
      </c>
      <c r="G670">
        <v>-51.731135254187599</v>
      </c>
      <c r="H670">
        <f>(Table2[[#This Row],[1Y Return vs Nifty]]-AVERAGE(Table2[1Y Return vs Nifty]))/_xlfn.STDEV.P(Table2[1Y Return vs Nifty])</f>
        <v>-1.166460834102649</v>
      </c>
      <c r="I670">
        <v>-15.080246990832199</v>
      </c>
      <c r="J670">
        <f>(Table2[[#This Row],[1M Return vs Nifty]]-AVERAGE(Table2[1M Return vs Nifty]))/_xlfn.STDEV.P(Table2[1M Return vs Nifty])</f>
        <v>-1.6020391205900046</v>
      </c>
      <c r="K670">
        <v>-32.728896878591499</v>
      </c>
      <c r="L670">
        <f>(Table2[[#This Row],[6M Return vs Nifty]]-AVERAGE(Table2[6M Return vs Nifty]))/_xlfn.STDEV.P(Table2[6M Return vs Nifty])</f>
        <v>-1.4584632591546973</v>
      </c>
      <c r="M670">
        <v>-1.3753907470883899</v>
      </c>
      <c r="N670">
        <f>(Table2[[#This Row],[1W Return vs Nifty]]-AVERAGE(Table2[1W Return vs Nifty]))/_xlfn.STDEV.P(Table2[1W Return vs Nifty])</f>
        <v>-0.55055820328525085</v>
      </c>
      <c r="O670">
        <v>487.89</v>
      </c>
      <c r="P670">
        <v>506.71109888401702</v>
      </c>
      <c r="Q670">
        <v>556.17397282717798</v>
      </c>
      <c r="R670">
        <v>40.166518259689703</v>
      </c>
      <c r="S670">
        <v>-3.2466334624607907E-2</v>
      </c>
      <c r="T670">
        <v>-6.8404064881062987E-2</v>
      </c>
      <c r="U670">
        <v>-0.15125478166400663</v>
      </c>
      <c r="V670">
        <v>0.70149238373988498</v>
      </c>
      <c r="W670">
        <v>475.05</v>
      </c>
      <c r="X670">
        <v>504</v>
      </c>
      <c r="Y670">
        <v>469</v>
      </c>
      <c r="Z670">
        <v>504</v>
      </c>
      <c r="AA670">
        <v>428.5</v>
      </c>
      <c r="AB670">
        <v>504.45</v>
      </c>
      <c r="AC670">
        <v>-6.3151247237133168E-3</v>
      </c>
      <c r="AD670">
        <v>6.7683508102955203E-2</v>
      </c>
      <c r="AE670">
        <v>6.5031982942431732E-3</v>
      </c>
      <c r="AF670">
        <v>6.7683508102955203E-2</v>
      </c>
      <c r="AG670">
        <v>0.10163360560093349</v>
      </c>
      <c r="AH670">
        <v>6.8636796949475665E-2</v>
      </c>
      <c r="AI670">
        <v>53.129965046075597</v>
      </c>
      <c r="AJ670">
        <v>10.163360560093301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-0.11</v>
      </c>
      <c r="AM670" t="s">
        <v>2949</v>
      </c>
      <c r="AN670">
        <v>7.47</v>
      </c>
      <c r="AO670" t="s">
        <v>2950</v>
      </c>
      <c r="AP670">
        <v>1.3830164884810999E-2</v>
      </c>
      <c r="AQ670">
        <f>(Table2[[#This Row],[Sharpe Ratio]]-AVERAGE(Table2[Sharpe Ratio]))/_xlfn.STDEV.P(Table2[Sharpe Ratio])</f>
        <v>-0.47065361598286615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718</v>
      </c>
      <c r="AT670">
        <f>_xlfn.RANK.AVG(Table2[[#This Row],[6M Return vs Nifty Z-Score]],Table2[6M Return vs Nifty Z-Score])</f>
        <v>711</v>
      </c>
      <c r="AU670">
        <f>_xlfn.RANK.AVG(Table2[[#This Row],[Sharpe Ratio Z-Score]],Table2[Sharpe Ratio Z-Score])</f>
        <v>466</v>
      </c>
      <c r="AV670">
        <f>(Table2[[#This Row],[Rank 1Y]]+Table2[[#This Row],[Rank 6M]]+Table2[[#This Row],[Rank Sharpe]])/3</f>
        <v>631.66666666666663</v>
      </c>
    </row>
    <row r="671" spans="1:48" hidden="1" x14ac:dyDescent="0.3">
      <c r="A671" t="s">
        <v>1308</v>
      </c>
      <c r="B671" t="s">
        <v>1309</v>
      </c>
      <c r="C671" t="s">
        <v>2906</v>
      </c>
      <c r="D671" t="s">
        <v>597</v>
      </c>
      <c r="E671">
        <v>7463.1793853099998</v>
      </c>
      <c r="F671">
        <v>83.29</v>
      </c>
      <c r="G671">
        <v>-12.3783071259389</v>
      </c>
      <c r="H671">
        <f>(Table2[[#This Row],[1Y Return vs Nifty]]-AVERAGE(Table2[1Y Return vs Nifty]))/_xlfn.STDEV.P(Table2[1Y Return vs Nifty])</f>
        <v>-0.6960164396997981</v>
      </c>
      <c r="I671">
        <v>3.34256178919849</v>
      </c>
      <c r="J671">
        <f>(Table2[[#This Row],[1M Return vs Nifty]]-AVERAGE(Table2[1M Return vs Nifty]))/_xlfn.STDEV.P(Table2[1M Return vs Nifty])</f>
        <v>-5.0153936186831732E-3</v>
      </c>
      <c r="K671">
        <v>-26.563101518600501</v>
      </c>
      <c r="L671">
        <f>(Table2[[#This Row],[6M Return vs Nifty]]-AVERAGE(Table2[6M Return vs Nifty]))/_xlfn.STDEV.P(Table2[6M Return vs Nifty])</f>
        <v>-1.2700151246532125</v>
      </c>
      <c r="M671">
        <v>3.1741585012874398</v>
      </c>
      <c r="N671">
        <f>(Table2[[#This Row],[1W Return vs Nifty]]-AVERAGE(Table2[1W Return vs Nifty]))/_xlfn.STDEV.P(Table2[1W Return vs Nifty])</f>
        <v>0.31057842519182666</v>
      </c>
      <c r="O671">
        <v>81.709999999999994</v>
      </c>
      <c r="P671">
        <v>82.196007962930096</v>
      </c>
      <c r="Q671">
        <v>84.711393073291205</v>
      </c>
      <c r="R671">
        <v>31.8397992198651</v>
      </c>
      <c r="S671">
        <v>1.933667849712406E-2</v>
      </c>
      <c r="T671">
        <v>1.3309551937890962E-2</v>
      </c>
      <c r="U671">
        <v>-1.6779243283857048E-2</v>
      </c>
      <c r="V671">
        <v>1.34121745644962</v>
      </c>
      <c r="W671">
        <v>82.56</v>
      </c>
      <c r="X671">
        <v>86.53</v>
      </c>
      <c r="Y671">
        <v>81.84</v>
      </c>
      <c r="Z671">
        <v>88.4</v>
      </c>
      <c r="AA671">
        <v>69</v>
      </c>
      <c r="AB671">
        <v>88.4</v>
      </c>
      <c r="AC671">
        <v>8.8420542635658794E-3</v>
      </c>
      <c r="AD671">
        <v>3.8900228118621705E-2</v>
      </c>
      <c r="AE671">
        <v>1.7717497556207329E-2</v>
      </c>
      <c r="AF671">
        <v>6.1351902989554619E-2</v>
      </c>
      <c r="AG671">
        <v>0.20710144927536245</v>
      </c>
      <c r="AH671">
        <v>6.1351902989554619E-2</v>
      </c>
      <c r="AI671">
        <v>37.891703685916603</v>
      </c>
      <c r="AJ671">
        <v>20.710144927536199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-0.04</v>
      </c>
      <c r="AM671" t="s">
        <v>2949</v>
      </c>
      <c r="AN671">
        <v>11.05</v>
      </c>
      <c r="AO671" t="s">
        <v>2950</v>
      </c>
      <c r="AP671">
        <v>-4.4586213460741E-2</v>
      </c>
      <c r="AQ671">
        <f>(Table2[[#This Row],[Sharpe Ratio]]-AVERAGE(Table2[Sharpe Ratio]))/_xlfn.STDEV.P(Table2[Sharpe Ratio])</f>
        <v>-1.1260810363333511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583</v>
      </c>
      <c r="AT671">
        <f>_xlfn.RANK.AVG(Table2[[#This Row],[6M Return vs Nifty Z-Score]],Table2[6M Return vs Nifty Z-Score])</f>
        <v>687</v>
      </c>
      <c r="AU671">
        <f>_xlfn.RANK.AVG(Table2[[#This Row],[Sharpe Ratio Z-Score]],Table2[Sharpe Ratio Z-Score])</f>
        <v>630</v>
      </c>
      <c r="AV671">
        <f>(Table2[[#This Row],[Rank 1Y]]+Table2[[#This Row],[Rank 6M]]+Table2[[#This Row],[Rank Sharpe]])/3</f>
        <v>633.33333333333337</v>
      </c>
    </row>
    <row r="672" spans="1:48" hidden="1" x14ac:dyDescent="0.3">
      <c r="A672" t="s">
        <v>1611</v>
      </c>
      <c r="B672" t="s">
        <v>1612</v>
      </c>
      <c r="C672" t="s">
        <v>2906</v>
      </c>
      <c r="D672" t="s">
        <v>49</v>
      </c>
      <c r="E672">
        <v>4631.0357301249996</v>
      </c>
      <c r="F672">
        <v>471.5</v>
      </c>
      <c r="G672">
        <v>-35.984498934889103</v>
      </c>
      <c r="H672">
        <f>(Table2[[#This Row],[1Y Return vs Nifty]]-AVERAGE(Table2[1Y Return vs Nifty]))/_xlfn.STDEV.P(Table2[1Y Return vs Nifty])</f>
        <v>-0.97821726586474933</v>
      </c>
      <c r="I672">
        <v>-5.0990062651968504</v>
      </c>
      <c r="J672">
        <f>(Table2[[#This Row],[1M Return vs Nifty]]-AVERAGE(Table2[1M Return vs Nifty]))/_xlfn.STDEV.P(Table2[1M Return vs Nifty])</f>
        <v>-0.73679221639749704</v>
      </c>
      <c r="K672">
        <v>-27.3808267063377</v>
      </c>
      <c r="L672">
        <f>(Table2[[#This Row],[6M Return vs Nifty]]-AVERAGE(Table2[6M Return vs Nifty]))/_xlfn.STDEV.P(Table2[6M Return vs Nifty])</f>
        <v>-1.2950076482721244</v>
      </c>
      <c r="M672">
        <v>-5.7908317348692497</v>
      </c>
      <c r="N672">
        <f>(Table2[[#This Row],[1W Return vs Nifty]]-AVERAGE(Table2[1W Return vs Nifty]))/_xlfn.STDEV.P(Table2[1W Return vs Nifty])</f>
        <v>-1.3863108807212654</v>
      </c>
      <c r="O672">
        <v>471.76</v>
      </c>
      <c r="P672">
        <v>479.94399046622198</v>
      </c>
      <c r="Q672">
        <v>514.01869539645395</v>
      </c>
      <c r="R672">
        <v>28.618316789985599</v>
      </c>
      <c r="S672">
        <v>-5.5112769204679335E-4</v>
      </c>
      <c r="T672">
        <v>-1.7593699752380232E-2</v>
      </c>
      <c r="U672">
        <v>-8.2718188613081445E-2</v>
      </c>
      <c r="V672">
        <v>1.41260339936531</v>
      </c>
      <c r="W672">
        <v>465.95</v>
      </c>
      <c r="X672">
        <v>478</v>
      </c>
      <c r="Y672">
        <v>464</v>
      </c>
      <c r="Z672">
        <v>498.5</v>
      </c>
      <c r="AA672">
        <v>416.2</v>
      </c>
      <c r="AB672">
        <v>506.3</v>
      </c>
      <c r="AC672">
        <v>1.1911149264942633E-2</v>
      </c>
      <c r="AD672">
        <v>1.3785790031813461E-2</v>
      </c>
      <c r="AE672">
        <v>1.6163793103448176E-2</v>
      </c>
      <c r="AF672">
        <v>5.7264050901378649E-2</v>
      </c>
      <c r="AG672">
        <v>0.13286881307063925</v>
      </c>
      <c r="AH672">
        <v>7.3806998939554669E-2</v>
      </c>
      <c r="AI672">
        <v>46.553552492046599</v>
      </c>
      <c r="AJ672">
        <v>13.286881307063901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</v>
      </c>
      <c r="AM672" t="s">
        <v>2949</v>
      </c>
      <c r="AN672">
        <v>8.8699999999999992</v>
      </c>
      <c r="AO672" t="s">
        <v>2950</v>
      </c>
      <c r="AP672">
        <v>0</v>
      </c>
      <c r="AQ672">
        <f>(Table2[[#This Row],[Sharpe Ratio]]-AVERAGE(Table2[Sharpe Ratio]))/_xlfn.STDEV.P(Table2[Sharpe Ratio])</f>
        <v>-0.62582703737939727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687</v>
      </c>
      <c r="AT672">
        <f>_xlfn.RANK.AVG(Table2[[#This Row],[6M Return vs Nifty Z-Score]],Table2[6M Return vs Nifty Z-Score])</f>
        <v>693</v>
      </c>
      <c r="AU672">
        <f>_xlfn.RANK.AVG(Table2[[#This Row],[Sharpe Ratio Z-Score]],Table2[Sharpe Ratio Z-Score])</f>
        <v>520</v>
      </c>
      <c r="AV672">
        <f>(Table2[[#This Row],[Rank 1Y]]+Table2[[#This Row],[Rank 6M]]+Table2[[#This Row],[Rank Sharpe]])/3</f>
        <v>633.33333333333337</v>
      </c>
    </row>
    <row r="673" spans="1:48" hidden="1" x14ac:dyDescent="0.3">
      <c r="A673" t="s">
        <v>1355</v>
      </c>
      <c r="B673" t="s">
        <v>1356</v>
      </c>
      <c r="C673" t="s">
        <v>2914</v>
      </c>
      <c r="D673" t="s">
        <v>383</v>
      </c>
      <c r="E673">
        <v>6972.5344471349999</v>
      </c>
      <c r="F673">
        <v>692.15</v>
      </c>
      <c r="G673">
        <v>-20.381673201186199</v>
      </c>
      <c r="H673">
        <f>(Table2[[#This Row],[1Y Return vs Nifty]]-AVERAGE(Table2[1Y Return vs Nifty]))/_xlfn.STDEV.P(Table2[1Y Return vs Nifty])</f>
        <v>-0.79169288496527324</v>
      </c>
      <c r="I673">
        <v>1.4476907865870201</v>
      </c>
      <c r="J673">
        <f>(Table2[[#This Row],[1M Return vs Nifty]]-AVERAGE(Table2[1M Return vs Nifty]))/_xlfn.STDEV.P(Table2[1M Return vs Nifty])</f>
        <v>-0.16927666272552203</v>
      </c>
      <c r="K673">
        <v>-15.2428003190988</v>
      </c>
      <c r="L673">
        <f>(Table2[[#This Row],[6M Return vs Nifty]]-AVERAGE(Table2[6M Return vs Nifty]))/_xlfn.STDEV.P(Table2[6M Return vs Nifty])</f>
        <v>-0.9240273779816901</v>
      </c>
      <c r="M673">
        <v>-2.9982094630910798</v>
      </c>
      <c r="N673">
        <f>(Table2[[#This Row],[1W Return vs Nifty]]-AVERAGE(Table2[1W Return vs Nifty]))/_xlfn.STDEV.P(Table2[1W Return vs Nifty])</f>
        <v>-0.85772459745648588</v>
      </c>
      <c r="O673">
        <v>658.33</v>
      </c>
      <c r="P673">
        <v>639.482584688222</v>
      </c>
      <c r="Q673">
        <v>640.86850577793302</v>
      </c>
      <c r="R673">
        <v>39.295619015740201</v>
      </c>
      <c r="S673">
        <v>5.1372412012212543E-2</v>
      </c>
      <c r="T673">
        <v>8.2359420839358544E-2</v>
      </c>
      <c r="U673">
        <v>8.0018746060578794E-2</v>
      </c>
      <c r="V673">
        <v>1.19625773370661</v>
      </c>
      <c r="W673">
        <v>685.95</v>
      </c>
      <c r="X673">
        <v>697.3</v>
      </c>
      <c r="Y673">
        <v>671.05</v>
      </c>
      <c r="Z673">
        <v>697.3</v>
      </c>
      <c r="AA673">
        <v>578.79999999999995</v>
      </c>
      <c r="AB673">
        <v>710.15</v>
      </c>
      <c r="AC673">
        <v>9.0385596617827968E-3</v>
      </c>
      <c r="AD673">
        <v>7.4405836885067522E-3</v>
      </c>
      <c r="AE673">
        <v>3.1443260561806241E-2</v>
      </c>
      <c r="AF673">
        <v>7.4405836885067522E-3</v>
      </c>
      <c r="AG673">
        <v>0.19583621285418107</v>
      </c>
      <c r="AH673">
        <v>2.6005923571480238E-2</v>
      </c>
      <c r="AI673">
        <v>12.1144260637145</v>
      </c>
      <c r="AJ673">
        <v>32.761100987820001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0.11</v>
      </c>
      <c r="AM673" t="s">
        <v>2950</v>
      </c>
      <c r="AN673">
        <v>16.36</v>
      </c>
      <c r="AO673" t="s">
        <v>2950</v>
      </c>
      <c r="AP673">
        <v>-7.1521466796191993E-2</v>
      </c>
      <c r="AQ673">
        <f>(Table2[[#This Row],[Sharpe Ratio]]-AVERAGE(Table2[Sharpe Ratio]))/_xlfn.STDEV.P(Table2[Sharpe Ratio])</f>
        <v>-1.4282925754621829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615</v>
      </c>
      <c r="AT673">
        <f>_xlfn.RANK.AVG(Table2[[#This Row],[6M Return vs Nifty Z-Score]],Table2[6M Return vs Nifty Z-Score])</f>
        <v>617</v>
      </c>
      <c r="AU673">
        <f>_xlfn.RANK.AVG(Table2[[#This Row],[Sharpe Ratio Z-Score]],Table2[Sharpe Ratio Z-Score])</f>
        <v>669</v>
      </c>
      <c r="AV673">
        <f>(Table2[[#This Row],[Rank 1Y]]+Table2[[#This Row],[Rank 6M]]+Table2[[#This Row],[Rank Sharpe]])/3</f>
        <v>633.66666666666663</v>
      </c>
    </row>
    <row r="674" spans="1:48" hidden="1" x14ac:dyDescent="0.3">
      <c r="A674" t="s">
        <v>1966</v>
      </c>
      <c r="B674" t="s">
        <v>1967</v>
      </c>
      <c r="C674" t="s">
        <v>2917</v>
      </c>
      <c r="D674" t="s">
        <v>1112</v>
      </c>
      <c r="E674">
        <v>2809.4379097000001</v>
      </c>
      <c r="F674">
        <v>416</v>
      </c>
      <c r="G674">
        <v>-46.056877854501003</v>
      </c>
      <c r="H674">
        <f>(Table2[[#This Row],[1Y Return vs Nifty]]-AVERAGE(Table2[1Y Return vs Nifty]))/_xlfn.STDEV.P(Table2[1Y Return vs Nifty])</f>
        <v>-1.0986277783084897</v>
      </c>
      <c r="I674">
        <v>-0.986822237715827</v>
      </c>
      <c r="J674">
        <f>(Table2[[#This Row],[1M Return vs Nifty]]-AVERAGE(Table2[1M Return vs Nifty]))/_xlfn.STDEV.P(Table2[1M Return vs Nifty])</f>
        <v>-0.38031804679757009</v>
      </c>
      <c r="K674">
        <v>-27.6242587290293</v>
      </c>
      <c r="L674">
        <f>(Table2[[#This Row],[6M Return vs Nifty]]-AVERAGE(Table2[6M Return vs Nifty]))/_xlfn.STDEV.P(Table2[6M Return vs Nifty])</f>
        <v>-1.3024477768971883</v>
      </c>
      <c r="M674">
        <v>6.3277723059282298</v>
      </c>
      <c r="N674">
        <f>(Table2[[#This Row],[1W Return vs Nifty]]-AVERAGE(Table2[1W Return vs Nifty]))/_xlfn.STDEV.P(Table2[1W Return vs Nifty])</f>
        <v>0.90749302287787881</v>
      </c>
      <c r="O674">
        <v>386.75</v>
      </c>
      <c r="P674">
        <v>384.745125047258</v>
      </c>
      <c r="Q674">
        <v>428.18215596789798</v>
      </c>
      <c r="R674">
        <v>60.967473883409603</v>
      </c>
      <c r="S674">
        <v>7.5630252100840289E-2</v>
      </c>
      <c r="T674">
        <v>8.1235272178959983E-2</v>
      </c>
      <c r="U674">
        <v>-2.8450872597342247E-2</v>
      </c>
      <c r="V674">
        <v>1.0580290798104299</v>
      </c>
      <c r="W674">
        <v>411</v>
      </c>
      <c r="X674">
        <v>425</v>
      </c>
      <c r="Y674">
        <v>377.5</v>
      </c>
      <c r="Z674">
        <v>425</v>
      </c>
      <c r="AA674">
        <v>330.55</v>
      </c>
      <c r="AB674">
        <v>425</v>
      </c>
      <c r="AC674">
        <v>1.2165450121654597E-2</v>
      </c>
      <c r="AD674">
        <v>2.1634615384615419E-2</v>
      </c>
      <c r="AE674">
        <v>0.10198675496688736</v>
      </c>
      <c r="AF674">
        <v>2.1634615384615419E-2</v>
      </c>
      <c r="AG674">
        <v>0.25850854636212373</v>
      </c>
      <c r="AH674">
        <v>2.1634615384615419E-2</v>
      </c>
      <c r="AI674">
        <v>59.639423076923002</v>
      </c>
      <c r="AJ674">
        <v>32.063492063491999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-0.05</v>
      </c>
      <c r="AM674" t="s">
        <v>2949</v>
      </c>
      <c r="AN674">
        <v>21.09</v>
      </c>
      <c r="AO674" t="s">
        <v>2950</v>
      </c>
      <c r="AP674">
        <v>3.9586580063000003E-5</v>
      </c>
      <c r="AQ674">
        <f>(Table2[[#This Row],[Sharpe Ratio]]-AVERAGE(Table2[Sharpe Ratio]))/_xlfn.STDEV.P(Table2[Sharpe Ratio])</f>
        <v>-0.62538287889532096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712</v>
      </c>
      <c r="AT674">
        <f>_xlfn.RANK.AVG(Table2[[#This Row],[6M Return vs Nifty Z-Score]],Table2[6M Return vs Nifty Z-Score])</f>
        <v>696</v>
      </c>
      <c r="AU674">
        <f>_xlfn.RANK.AVG(Table2[[#This Row],[Sharpe Ratio Z-Score]],Table2[Sharpe Ratio Z-Score])</f>
        <v>500</v>
      </c>
      <c r="AV674">
        <f>(Table2[[#This Row],[Rank 1Y]]+Table2[[#This Row],[Rank 6M]]+Table2[[#This Row],[Rank Sharpe]])/3</f>
        <v>636</v>
      </c>
    </row>
    <row r="675" spans="1:48" hidden="1" x14ac:dyDescent="0.3">
      <c r="A675" t="s">
        <v>1000</v>
      </c>
      <c r="B675" t="s">
        <v>1001</v>
      </c>
      <c r="C675" t="s">
        <v>2905</v>
      </c>
      <c r="D675" t="s">
        <v>354</v>
      </c>
      <c r="E675">
        <v>12063.738639200001</v>
      </c>
      <c r="F675">
        <v>941.5</v>
      </c>
      <c r="G675">
        <v>-35.149794513935198</v>
      </c>
      <c r="H675">
        <f>(Table2[[#This Row],[1Y Return vs Nifty]]-AVERAGE(Table2[1Y Return vs Nifty]))/_xlfn.STDEV.P(Table2[1Y Return vs Nifty])</f>
        <v>-0.9682387704300297</v>
      </c>
      <c r="I675">
        <v>1.3451987349049299</v>
      </c>
      <c r="J675">
        <f>(Table2[[#This Row],[1M Return vs Nifty]]-AVERAGE(Table2[1M Return vs Nifty]))/_xlfn.STDEV.P(Table2[1M Return vs Nifty])</f>
        <v>-0.17816142293318871</v>
      </c>
      <c r="K675">
        <v>-23.5201683544567</v>
      </c>
      <c r="L675">
        <f>(Table2[[#This Row],[6M Return vs Nifty]]-AVERAGE(Table2[6M Return vs Nifty]))/_xlfn.STDEV.P(Table2[6M Return vs Nifty])</f>
        <v>-1.1770125118975996</v>
      </c>
      <c r="M675">
        <v>-9.3084227493750907E-2</v>
      </c>
      <c r="N675">
        <f>(Table2[[#This Row],[1W Return vs Nifty]]-AVERAGE(Table2[1W Return vs Nifty]))/_xlfn.STDEV.P(Table2[1W Return vs Nifty])</f>
        <v>-0.30784380397368999</v>
      </c>
      <c r="O675">
        <v>926.88</v>
      </c>
      <c r="P675">
        <v>920.50946298895599</v>
      </c>
      <c r="Q675">
        <v>945.75100499918995</v>
      </c>
      <c r="R675">
        <v>55.248945217846803</v>
      </c>
      <c r="S675">
        <v>1.5773347143103855E-2</v>
      </c>
      <c r="T675">
        <v>2.2803173519679421E-2</v>
      </c>
      <c r="U675">
        <v>-4.4948458703394367E-3</v>
      </c>
      <c r="V675">
        <v>0.99602391702733695</v>
      </c>
      <c r="W675">
        <v>935</v>
      </c>
      <c r="X675">
        <v>970.75</v>
      </c>
      <c r="Y675">
        <v>935</v>
      </c>
      <c r="Z675">
        <v>977.3</v>
      </c>
      <c r="AA675">
        <v>812.55</v>
      </c>
      <c r="AB675">
        <v>990.95</v>
      </c>
      <c r="AC675">
        <v>6.9518716577539053E-3</v>
      </c>
      <c r="AD675">
        <v>3.1067445565586826E-2</v>
      </c>
      <c r="AE675">
        <v>6.9518716577539053E-3</v>
      </c>
      <c r="AF675">
        <v>3.8024429102496038E-2</v>
      </c>
      <c r="AG675">
        <v>0.15869792628145962</v>
      </c>
      <c r="AH675">
        <v>5.2522570366436483E-2</v>
      </c>
      <c r="AI675">
        <v>39.984067976633</v>
      </c>
      <c r="AJ675">
        <v>20.388721948724498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0.11</v>
      </c>
      <c r="AM675" t="s">
        <v>2950</v>
      </c>
      <c r="AN675">
        <v>9.56</v>
      </c>
      <c r="AO675" t="s">
        <v>2950</v>
      </c>
      <c r="AP675">
        <v>-5.2478599807300004E-3</v>
      </c>
      <c r="AQ675">
        <f>(Table2[[#This Row],[Sharpe Ratio]]-AVERAGE(Table2[Sharpe Ratio]))/_xlfn.STDEV.P(Table2[Sharpe Ratio])</f>
        <v>-0.68470763605643437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681</v>
      </c>
      <c r="AT675">
        <f>_xlfn.RANK.AVG(Table2[[#This Row],[6M Return vs Nifty Z-Score]],Table2[6M Return vs Nifty Z-Score])</f>
        <v>671</v>
      </c>
      <c r="AU675">
        <f>_xlfn.RANK.AVG(Table2[[#This Row],[Sharpe Ratio Z-Score]],Table2[Sharpe Ratio Z-Score])</f>
        <v>557</v>
      </c>
      <c r="AV675">
        <f>(Table2[[#This Row],[Rank 1Y]]+Table2[[#This Row],[Rank 6M]]+Table2[[#This Row],[Rank Sharpe]])/3</f>
        <v>636.33333333333337</v>
      </c>
    </row>
    <row r="676" spans="1:48" hidden="1" x14ac:dyDescent="0.3">
      <c r="A676" t="s">
        <v>1165</v>
      </c>
      <c r="B676" t="s">
        <v>1166</v>
      </c>
      <c r="C676" t="s">
        <v>2907</v>
      </c>
      <c r="D676" t="s">
        <v>21</v>
      </c>
      <c r="E676">
        <v>9023.96781903999</v>
      </c>
      <c r="F676">
        <v>1529.8</v>
      </c>
      <c r="G676">
        <v>-29.9689970684997</v>
      </c>
      <c r="H676">
        <f>(Table2[[#This Row],[1Y Return vs Nifty]]-AVERAGE(Table2[1Y Return vs Nifty]))/_xlfn.STDEV.P(Table2[1Y Return vs Nifty])</f>
        <v>-0.90630479433055366</v>
      </c>
      <c r="I676">
        <v>1.1125400222866499</v>
      </c>
      <c r="J676">
        <f>(Table2[[#This Row],[1M Return vs Nifty]]-AVERAGE(Table2[1M Return vs Nifty]))/_xlfn.STDEV.P(Table2[1M Return vs Nifty])</f>
        <v>-0.19832998076682085</v>
      </c>
      <c r="K676">
        <v>-14.113682261955301</v>
      </c>
      <c r="L676">
        <f>(Table2[[#This Row],[6M Return vs Nifty]]-AVERAGE(Table2[6M Return vs Nifty]))/_xlfn.STDEV.P(Table2[6M Return vs Nifty])</f>
        <v>-0.88951760607434871</v>
      </c>
      <c r="M676">
        <v>-1.11737425726698</v>
      </c>
      <c r="N676">
        <f>(Table2[[#This Row],[1W Return vs Nifty]]-AVERAGE(Table2[1W Return vs Nifty]))/_xlfn.STDEV.P(Table2[1W Return vs Nifty])</f>
        <v>-0.50172095853718734</v>
      </c>
      <c r="O676">
        <v>1506.12</v>
      </c>
      <c r="P676">
        <v>1506.87767020968</v>
      </c>
      <c r="Q676">
        <v>1530.5300017956299</v>
      </c>
      <c r="R676">
        <v>39.343219834144698</v>
      </c>
      <c r="S676">
        <v>1.5722518790003415E-2</v>
      </c>
      <c r="T676">
        <v>1.5211805339931939E-2</v>
      </c>
      <c r="U676">
        <v>-4.7696013457654285E-4</v>
      </c>
      <c r="V676">
        <v>0.82926018092488396</v>
      </c>
      <c r="W676">
        <v>1512.85</v>
      </c>
      <c r="X676">
        <v>1549</v>
      </c>
      <c r="Y676">
        <v>1500</v>
      </c>
      <c r="Z676">
        <v>1574</v>
      </c>
      <c r="AA676">
        <v>1386.05</v>
      </c>
      <c r="AB676">
        <v>1590.2</v>
      </c>
      <c r="AC676">
        <v>1.1204018904716229E-2</v>
      </c>
      <c r="AD676">
        <v>1.2550660217021781E-2</v>
      </c>
      <c r="AE676">
        <v>1.9866666666666699E-2</v>
      </c>
      <c r="AF676">
        <v>2.8892665707935805E-2</v>
      </c>
      <c r="AG676">
        <v>0.10371198730204534</v>
      </c>
      <c r="AH676">
        <v>3.9482285266047912E-2</v>
      </c>
      <c r="AI676">
        <v>15.0411818538371</v>
      </c>
      <c r="AJ676">
        <v>10.371198730204499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-0.06</v>
      </c>
      <c r="AM676" t="s">
        <v>2949</v>
      </c>
      <c r="AN676">
        <v>6.77</v>
      </c>
      <c r="AO676" t="s">
        <v>2950</v>
      </c>
      <c r="AP676">
        <v>-6.2069820585976002E-2</v>
      </c>
      <c r="AQ676">
        <f>(Table2[[#This Row],[Sharpe Ratio]]-AVERAGE(Table2[Sharpe Ratio]))/_xlfn.STDEV.P(Table2[Sharpe Ratio])</f>
        <v>-1.3222458079446449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655</v>
      </c>
      <c r="AT676">
        <f>_xlfn.RANK.AVG(Table2[[#This Row],[6M Return vs Nifty Z-Score]],Table2[6M Return vs Nifty Z-Score])</f>
        <v>600</v>
      </c>
      <c r="AU676">
        <f>_xlfn.RANK.AVG(Table2[[#This Row],[Sharpe Ratio Z-Score]],Table2[Sharpe Ratio Z-Score])</f>
        <v>655</v>
      </c>
      <c r="AV676">
        <f>(Table2[[#This Row],[Rank 1Y]]+Table2[[#This Row],[Rank 6M]]+Table2[[#This Row],[Rank Sharpe]])/3</f>
        <v>636.66666666666663</v>
      </c>
    </row>
    <row r="677" spans="1:48" hidden="1" x14ac:dyDescent="0.3">
      <c r="A677" t="s">
        <v>1804</v>
      </c>
      <c r="B677" t="s">
        <v>1805</v>
      </c>
      <c r="C677" t="s">
        <v>2921</v>
      </c>
      <c r="D677" t="s">
        <v>349</v>
      </c>
      <c r="E677">
        <v>3484.7590427999999</v>
      </c>
      <c r="F677">
        <v>22.08</v>
      </c>
      <c r="G677">
        <v>-31.6605599277548</v>
      </c>
      <c r="H677">
        <f>(Table2[[#This Row],[1Y Return vs Nifty]]-AVERAGE(Table2[1Y Return vs Nifty]))/_xlfn.STDEV.P(Table2[1Y Return vs Nifty])</f>
        <v>-0.92652662596926583</v>
      </c>
      <c r="I677">
        <v>-8.2973355103782307</v>
      </c>
      <c r="J677">
        <f>(Table2[[#This Row],[1M Return vs Nifty]]-AVERAGE(Table2[1M Return vs Nifty]))/_xlfn.STDEV.P(Table2[1M Return vs Nifty])</f>
        <v>-1.0140467736264427</v>
      </c>
      <c r="K677">
        <v>-36.844264357657302</v>
      </c>
      <c r="L677">
        <f>(Table2[[#This Row],[6M Return vs Nifty]]-AVERAGE(Table2[6M Return vs Nifty]))/_xlfn.STDEV.P(Table2[6M Return vs Nifty])</f>
        <v>-1.5842431916594895</v>
      </c>
      <c r="M677">
        <v>-6.0885202305633301</v>
      </c>
      <c r="N677">
        <f>(Table2[[#This Row],[1W Return vs Nifty]]-AVERAGE(Table2[1W Return vs Nifty]))/_xlfn.STDEV.P(Table2[1W Return vs Nifty])</f>
        <v>-1.4426572248365488</v>
      </c>
      <c r="O677">
        <v>22.87</v>
      </c>
      <c r="P677">
        <v>24.034225290199899</v>
      </c>
      <c r="Q677">
        <v>26.128355444491</v>
      </c>
      <c r="R677">
        <v>40.499942296388298</v>
      </c>
      <c r="S677">
        <v>-3.4543069523393255E-2</v>
      </c>
      <c r="T677">
        <v>-8.1310101182947125E-2</v>
      </c>
      <c r="U677">
        <v>-0.15494107361986964</v>
      </c>
      <c r="V677">
        <v>0.49185924193609998</v>
      </c>
      <c r="W677">
        <v>21.82</v>
      </c>
      <c r="X677">
        <v>22.8</v>
      </c>
      <c r="Y677">
        <v>21.82</v>
      </c>
      <c r="Z677">
        <v>23.55</v>
      </c>
      <c r="AA677">
        <v>20.55</v>
      </c>
      <c r="AB677">
        <v>24.7</v>
      </c>
      <c r="AC677">
        <v>1.1915673693858819E-2</v>
      </c>
      <c r="AD677">
        <v>3.2608695652174058E-2</v>
      </c>
      <c r="AE677">
        <v>1.1915673693858819E-2</v>
      </c>
      <c r="AF677">
        <v>6.6576086956521952E-2</v>
      </c>
      <c r="AG677">
        <v>7.445255474452539E-2</v>
      </c>
      <c r="AH677">
        <v>0.11865942028985521</v>
      </c>
      <c r="AI677">
        <v>104.483695652173</v>
      </c>
      <c r="AJ677">
        <v>32.215568862275397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-0.28999999999999998</v>
      </c>
      <c r="AM677" t="s">
        <v>2949</v>
      </c>
      <c r="AN677">
        <v>4.6399999999999997</v>
      </c>
      <c r="AO677" t="s">
        <v>2950</v>
      </c>
      <c r="AP677">
        <v>0</v>
      </c>
      <c r="AQ677">
        <f>(Table2[[#This Row],[Sharpe Ratio]]-AVERAGE(Table2[Sharpe Ratio]))/_xlfn.STDEV.P(Table2[Sharpe Ratio])</f>
        <v>-0.62582703737939727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670</v>
      </c>
      <c r="AT677">
        <f>_xlfn.RANK.AVG(Table2[[#This Row],[6M Return vs Nifty Z-Score]],Table2[6M Return vs Nifty Z-Score])</f>
        <v>720</v>
      </c>
      <c r="AU677">
        <f>_xlfn.RANK.AVG(Table2[[#This Row],[Sharpe Ratio Z-Score]],Table2[Sharpe Ratio Z-Score])</f>
        <v>520</v>
      </c>
      <c r="AV677">
        <f>(Table2[[#This Row],[Rank 1Y]]+Table2[[#This Row],[Rank 6M]]+Table2[[#This Row],[Rank Sharpe]])/3</f>
        <v>636.66666666666663</v>
      </c>
    </row>
    <row r="678" spans="1:48" hidden="1" x14ac:dyDescent="0.3">
      <c r="A678" t="s">
        <v>446</v>
      </c>
      <c r="B678" t="s">
        <v>447</v>
      </c>
      <c r="C678" t="s">
        <v>2906</v>
      </c>
      <c r="D678" t="s">
        <v>49</v>
      </c>
      <c r="E678">
        <v>46097.677282445002</v>
      </c>
      <c r="F678">
        <v>667.6</v>
      </c>
      <c r="G678">
        <v>-35.562207583014597</v>
      </c>
      <c r="H678">
        <f>(Table2[[#This Row],[1Y Return vs Nifty]]-AVERAGE(Table2[1Y Return vs Nifty]))/_xlfn.STDEV.P(Table2[1Y Return vs Nifty])</f>
        <v>-0.97316897305472005</v>
      </c>
      <c r="I678">
        <v>2.6820587346823901</v>
      </c>
      <c r="J678">
        <f>(Table2[[#This Row],[1M Return vs Nifty]]-AVERAGE(Table2[1M Return vs Nifty]))/_xlfn.STDEV.P(Table2[1M Return vs Nifty])</f>
        <v>-6.2272626345466472E-2</v>
      </c>
      <c r="K678">
        <v>-24.011969208237002</v>
      </c>
      <c r="L678">
        <f>(Table2[[#This Row],[6M Return vs Nifty]]-AVERAGE(Table2[6M Return vs Nifty]))/_xlfn.STDEV.P(Table2[6M Return vs Nifty])</f>
        <v>-1.1920436551694824</v>
      </c>
      <c r="M678">
        <v>-1.10203920384083</v>
      </c>
      <c r="N678">
        <f>(Table2[[#This Row],[1W Return vs Nifty]]-AVERAGE(Table2[1W Return vs Nifty]))/_xlfn.STDEV.P(Table2[1W Return vs Nifty])</f>
        <v>-0.4988183465455433</v>
      </c>
      <c r="O678">
        <v>655.29</v>
      </c>
      <c r="P678">
        <v>640.84442146980598</v>
      </c>
      <c r="Q678">
        <v>657.75329549174501</v>
      </c>
      <c r="R678">
        <v>48.668077266971999</v>
      </c>
      <c r="S678">
        <v>1.8785575851913094E-2</v>
      </c>
      <c r="T678">
        <v>4.1750505479674516E-2</v>
      </c>
      <c r="U678">
        <v>1.4970209310610105E-2</v>
      </c>
      <c r="V678">
        <v>1.0067711148299801</v>
      </c>
      <c r="W678">
        <v>666</v>
      </c>
      <c r="X678">
        <v>672.65</v>
      </c>
      <c r="Y678">
        <v>650</v>
      </c>
      <c r="Z678">
        <v>676</v>
      </c>
      <c r="AA678">
        <v>605.9</v>
      </c>
      <c r="AB678">
        <v>688.9</v>
      </c>
      <c r="AC678">
        <v>2.4024024024025259E-3</v>
      </c>
      <c r="AD678">
        <v>7.5644098262432902E-3</v>
      </c>
      <c r="AE678">
        <v>2.7076923076923221E-2</v>
      </c>
      <c r="AF678">
        <v>1.2582384661473878E-2</v>
      </c>
      <c r="AG678">
        <v>0.10183198547615135</v>
      </c>
      <c r="AH678">
        <v>3.1905332534451603E-2</v>
      </c>
      <c r="AI678">
        <v>21.8394248052726</v>
      </c>
      <c r="AJ678">
        <v>20.5707061585696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0.04</v>
      </c>
      <c r="AM678" t="s">
        <v>2950</v>
      </c>
      <c r="AN678">
        <v>6.18</v>
      </c>
      <c r="AO678" t="s">
        <v>2950</v>
      </c>
      <c r="AP678">
        <v>-4.9880046049739996E-3</v>
      </c>
      <c r="AQ678">
        <f>(Table2[[#This Row],[Sharpe Ratio]]-AVERAGE(Table2[Sharpe Ratio]))/_xlfn.STDEV.P(Table2[Sharpe Ratio])</f>
        <v>-0.68179207806705544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683</v>
      </c>
      <c r="AT678">
        <f>_xlfn.RANK.AVG(Table2[[#This Row],[6M Return vs Nifty Z-Score]],Table2[6M Return vs Nifty Z-Score])</f>
        <v>672</v>
      </c>
      <c r="AU678">
        <f>_xlfn.RANK.AVG(Table2[[#This Row],[Sharpe Ratio Z-Score]],Table2[Sharpe Ratio Z-Score])</f>
        <v>556</v>
      </c>
      <c r="AV678">
        <f>(Table2[[#This Row],[Rank 1Y]]+Table2[[#This Row],[Rank 6M]]+Table2[[#This Row],[Rank Sharpe]])/3</f>
        <v>637</v>
      </c>
    </row>
    <row r="679" spans="1:48" hidden="1" x14ac:dyDescent="0.3">
      <c r="A679" t="s">
        <v>557</v>
      </c>
      <c r="B679" t="s">
        <v>558</v>
      </c>
      <c r="C679" t="s">
        <v>2906</v>
      </c>
      <c r="D679" t="s">
        <v>35</v>
      </c>
      <c r="E679">
        <v>31903.797098309999</v>
      </c>
      <c r="F679">
        <v>519.1</v>
      </c>
      <c r="G679">
        <v>-30.290044133498601</v>
      </c>
      <c r="H679">
        <f>(Table2[[#This Row],[1Y Return vs Nifty]]-AVERAGE(Table2[1Y Return vs Nifty]))/_xlfn.STDEV.P(Table2[1Y Return vs Nifty])</f>
        <v>-0.91014275971327052</v>
      </c>
      <c r="I679">
        <v>-8.8211086757119297</v>
      </c>
      <c r="J679">
        <f>(Table2[[#This Row],[1M Return vs Nifty]]-AVERAGE(Table2[1M Return vs Nifty]))/_xlfn.STDEV.P(Table2[1M Return vs Nifty])</f>
        <v>-1.0594512601288206</v>
      </c>
      <c r="K679">
        <v>-9.2496770416580407</v>
      </c>
      <c r="L679">
        <f>(Table2[[#This Row],[6M Return vs Nifty]]-AVERAGE(Table2[6M Return vs Nifty]))/_xlfn.STDEV.P(Table2[6M Return vs Nifty])</f>
        <v>-0.74085670241895407</v>
      </c>
      <c r="M679">
        <v>1.5217916373821201</v>
      </c>
      <c r="N679">
        <f>(Table2[[#This Row],[1W Return vs Nifty]]-AVERAGE(Table2[1W Return vs Nifty]))/_xlfn.STDEV.P(Table2[1W Return vs Nifty])</f>
        <v>-2.1808290790537688E-3</v>
      </c>
      <c r="O679">
        <v>523.80999999999995</v>
      </c>
      <c r="P679">
        <v>534.062122051919</v>
      </c>
      <c r="Q679">
        <v>558.17979975219896</v>
      </c>
      <c r="R679">
        <v>48.219609680603199</v>
      </c>
      <c r="S679">
        <v>-8.9918100074453111E-3</v>
      </c>
      <c r="T679">
        <v>-2.8015695991382095E-2</v>
      </c>
      <c r="U679">
        <v>-7.001292373810053E-2</v>
      </c>
      <c r="V679">
        <v>1.4493874882212201</v>
      </c>
      <c r="W679">
        <v>518</v>
      </c>
      <c r="X679">
        <v>531</v>
      </c>
      <c r="Y679">
        <v>518</v>
      </c>
      <c r="Z679">
        <v>534</v>
      </c>
      <c r="AA679">
        <v>491.35</v>
      </c>
      <c r="AB679">
        <v>534</v>
      </c>
      <c r="AC679">
        <v>2.123552123552086E-3</v>
      </c>
      <c r="AD679">
        <v>2.2924292043922101E-2</v>
      </c>
      <c r="AE679">
        <v>2.123552123552086E-3</v>
      </c>
      <c r="AF679">
        <v>2.8703525332305801E-2</v>
      </c>
      <c r="AG679">
        <v>5.6477053017197409E-2</v>
      </c>
      <c r="AH679">
        <v>2.8703525332305801E-2</v>
      </c>
      <c r="AI679">
        <v>30.032748988634101</v>
      </c>
      <c r="AJ679">
        <v>14.1380826737027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-0.14000000000000001</v>
      </c>
      <c r="AM679" t="s">
        <v>2949</v>
      </c>
      <c r="AN679">
        <v>3.88</v>
      </c>
      <c r="AO679" t="s">
        <v>2950</v>
      </c>
      <c r="AP679">
        <v>-9.9620044322419998E-2</v>
      </c>
      <c r="AQ679">
        <f>(Table2[[#This Row],[Sharpe Ratio]]-AVERAGE(Table2[Sharpe Ratio]))/_xlfn.STDEV.P(Table2[Sharpe Ratio])</f>
        <v>-1.7435565254899243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657</v>
      </c>
      <c r="AT679">
        <f>_xlfn.RANK.AVG(Table2[[#This Row],[6M Return vs Nifty Z-Score]],Table2[6M Return vs Nifty Z-Score])</f>
        <v>550</v>
      </c>
      <c r="AU679">
        <f>_xlfn.RANK.AVG(Table2[[#This Row],[Sharpe Ratio Z-Score]],Table2[Sharpe Ratio Z-Score])</f>
        <v>704</v>
      </c>
      <c r="AV679">
        <f>(Table2[[#This Row],[Rank 1Y]]+Table2[[#This Row],[Rank 6M]]+Table2[[#This Row],[Rank Sharpe]])/3</f>
        <v>637</v>
      </c>
    </row>
    <row r="680" spans="1:48" x14ac:dyDescent="0.3">
      <c r="A680" t="s">
        <v>22</v>
      </c>
      <c r="B680" t="s">
        <v>23</v>
      </c>
      <c r="C680" t="s">
        <v>2906</v>
      </c>
      <c r="D680" t="s">
        <v>24</v>
      </c>
      <c r="E680">
        <v>1153545.7023080799</v>
      </c>
      <c r="F680">
        <v>1665.75</v>
      </c>
      <c r="G680">
        <v>-22.785620745610199</v>
      </c>
      <c r="H680">
        <f>(Table2[[#This Row],[1Y Return vs Nifty]]-AVERAGE(Table2[1Y Return vs Nifty]))/_xlfn.STDEV.P(Table2[1Y Return vs Nifty])</f>
        <v>-0.82043093761620722</v>
      </c>
      <c r="I680">
        <v>10.0165586633885</v>
      </c>
      <c r="J680">
        <f>(Table2[[#This Row],[1M Return vs Nifty]]-AVERAGE(Table2[1M Return vs Nifty]))/_xlfn.STDEV.P(Table2[1M Return vs Nifty])</f>
        <v>0.57353543916025451</v>
      </c>
      <c r="K680">
        <v>-11.809206124893899</v>
      </c>
      <c r="L680">
        <f>(Table2[[#This Row],[6M Return vs Nifty]]-AVERAGE(Table2[6M Return vs Nifty]))/_xlfn.STDEV.P(Table2[6M Return vs Nifty])</f>
        <v>-0.81908480646339266</v>
      </c>
      <c r="M680">
        <v>5.09743799783082</v>
      </c>
      <c r="N680">
        <f>(Table2[[#This Row],[1W Return vs Nifty]]-AVERAGE(Table2[1W Return vs Nifty]))/_xlfn.STDEV.P(Table2[1W Return vs Nifty])</f>
        <v>0.6746159003029526</v>
      </c>
      <c r="O680">
        <v>1577.96</v>
      </c>
      <c r="P680">
        <v>1535.15161847128</v>
      </c>
      <c r="Q680">
        <v>1530.5843824789199</v>
      </c>
      <c r="R680">
        <v>69.623759465432201</v>
      </c>
      <c r="S680">
        <v>5.5635123830768851E-2</v>
      </c>
      <c r="T680">
        <v>8.507197592559046E-2</v>
      </c>
      <c r="U680">
        <v>8.8309810990078841E-2</v>
      </c>
      <c r="V680">
        <v>0.99905998122444695</v>
      </c>
      <c r="W680">
        <v>1643.15</v>
      </c>
      <c r="X680">
        <v>1672.85</v>
      </c>
      <c r="Y680">
        <v>1589.45</v>
      </c>
      <c r="Z680">
        <v>1681.45</v>
      </c>
      <c r="AA680">
        <v>1454</v>
      </c>
      <c r="AB680">
        <v>1681.45</v>
      </c>
      <c r="AC680">
        <v>1.3754069926665169E-2</v>
      </c>
      <c r="AD680">
        <v>4.2623442893590102E-3</v>
      </c>
      <c r="AE680">
        <v>4.8004026550064527E-2</v>
      </c>
      <c r="AF680">
        <v>9.4251838511181241E-3</v>
      </c>
      <c r="AG680">
        <v>0.14563273727647874</v>
      </c>
      <c r="AH680">
        <v>9.4251838511181241E-3</v>
      </c>
      <c r="AI680">
        <v>5.5080294161788901</v>
      </c>
      <c r="AJ680">
        <v>22.162736973341602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0.04</v>
      </c>
      <c r="AM680" t="s">
        <v>2950</v>
      </c>
      <c r="AN680">
        <v>12.31</v>
      </c>
      <c r="AO680" t="s">
        <v>2950</v>
      </c>
      <c r="AP680">
        <v>-0.110928506939713</v>
      </c>
      <c r="AQ680">
        <f>(Table2[[#This Row],[Sharpe Ratio]]-AVERAGE(Table2[Sharpe Ratio]))/_xlfn.STDEV.P(Table2[Sharpe Ratio])</f>
        <v>-1.8704366349951485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-2.2618010396115409</v>
      </c>
      <c r="AS680">
        <f>_xlfn.RANK.AVG(Table2[[#This Row],[1Y Return vs Nifty Z-Score]],Table2[1Y Return vs Nifty Z-Score])</f>
        <v>628</v>
      </c>
      <c r="AT680">
        <f>_xlfn.RANK.AVG(Table2[[#This Row],[6M Return vs Nifty Z-Score]],Table2[6M Return vs Nifty Z-Score])</f>
        <v>576</v>
      </c>
      <c r="AU680">
        <f>_xlfn.RANK.AVG(Table2[[#This Row],[Sharpe Ratio Z-Score]],Table2[Sharpe Ratio Z-Score])</f>
        <v>708</v>
      </c>
      <c r="AV680">
        <f>(Table2[[#This Row],[Rank 1Y]]+Table2[[#This Row],[Rank 6M]]+Table2[[#This Row],[Rank Sharpe]])/3</f>
        <v>637.33333333333337</v>
      </c>
    </row>
    <row r="681" spans="1:48" hidden="1" x14ac:dyDescent="0.3">
      <c r="A681" t="s">
        <v>838</v>
      </c>
      <c r="B681" t="s">
        <v>839</v>
      </c>
      <c r="C681" t="s">
        <v>2920</v>
      </c>
      <c r="D681" t="s">
        <v>523</v>
      </c>
      <c r="E681">
        <v>16637.957786999999</v>
      </c>
      <c r="F681">
        <v>3690.85</v>
      </c>
      <c r="G681">
        <v>-45.5856349402099</v>
      </c>
      <c r="H681">
        <f>(Table2[[#This Row],[1Y Return vs Nifty]]-AVERAGE(Table2[1Y Return vs Nifty]))/_xlfn.STDEV.P(Table2[1Y Return vs Nifty])</f>
        <v>-1.0929942927885208</v>
      </c>
      <c r="I681">
        <v>6.1041506395337501</v>
      </c>
      <c r="J681">
        <f>(Table2[[#This Row],[1M Return vs Nifty]]-AVERAGE(Table2[1M Return vs Nifty]))/_xlfn.STDEV.P(Table2[1M Return vs Nifty])</f>
        <v>0.23437931382166174</v>
      </c>
      <c r="K681">
        <v>-11.984107417225699</v>
      </c>
      <c r="L681">
        <f>(Table2[[#This Row],[6M Return vs Nifty]]-AVERAGE(Table2[6M Return vs Nifty]))/_xlfn.STDEV.P(Table2[6M Return vs Nifty])</f>
        <v>-0.8244303978003511</v>
      </c>
      <c r="M681">
        <v>4.9003314824407198</v>
      </c>
      <c r="N681">
        <f>(Table2[[#This Row],[1W Return vs Nifty]]-AVERAGE(Table2[1W Return vs Nifty]))/_xlfn.STDEV.P(Table2[1W Return vs Nifty])</f>
        <v>0.63730766802598771</v>
      </c>
      <c r="O681">
        <v>3479.73</v>
      </c>
      <c r="P681">
        <v>3376.8189591313298</v>
      </c>
      <c r="Q681">
        <v>3540.8133552622198</v>
      </c>
      <c r="R681">
        <v>51.3620784639619</v>
      </c>
      <c r="S681">
        <v>6.0671373928437022E-2</v>
      </c>
      <c r="T681">
        <v>9.2996113996426155E-2</v>
      </c>
      <c r="U681">
        <v>4.2373497183860742E-2</v>
      </c>
      <c r="V681">
        <v>1.1799572495498301</v>
      </c>
      <c r="W681">
        <v>3675.35</v>
      </c>
      <c r="X681">
        <v>3847.7</v>
      </c>
      <c r="Y681">
        <v>3535.75</v>
      </c>
      <c r="Z681">
        <v>3847.7</v>
      </c>
      <c r="AA681">
        <v>2875.95</v>
      </c>
      <c r="AB681">
        <v>3847.7</v>
      </c>
      <c r="AC681">
        <v>4.2172854285986716E-3</v>
      </c>
      <c r="AD681">
        <v>4.2496985789181263E-2</v>
      </c>
      <c r="AE681">
        <v>4.386622357349923E-2</v>
      </c>
      <c r="AF681">
        <v>4.2496985789181263E-2</v>
      </c>
      <c r="AG681">
        <v>0.28334984961490983</v>
      </c>
      <c r="AH681">
        <v>4.2496985789181263E-2</v>
      </c>
      <c r="AI681">
        <v>27.9989704268664</v>
      </c>
      <c r="AJ681">
        <v>28.3349849614909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0.1</v>
      </c>
      <c r="AM681" t="s">
        <v>2950</v>
      </c>
      <c r="AN681">
        <v>21.07</v>
      </c>
      <c r="AO681" t="s">
        <v>2950</v>
      </c>
      <c r="AP681">
        <v>-4.0099472080674999E-2</v>
      </c>
      <c r="AQ681">
        <f>(Table2[[#This Row],[Sharpe Ratio]]-AVERAGE(Table2[Sharpe Ratio]))/_xlfn.STDEV.P(Table2[Sharpe Ratio])</f>
        <v>-1.0757401317479789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711</v>
      </c>
      <c r="AT681">
        <f>_xlfn.RANK.AVG(Table2[[#This Row],[6M Return vs Nifty Z-Score]],Table2[6M Return vs Nifty Z-Score])</f>
        <v>581</v>
      </c>
      <c r="AU681">
        <f>_xlfn.RANK.AVG(Table2[[#This Row],[Sharpe Ratio Z-Score]],Table2[Sharpe Ratio Z-Score])</f>
        <v>621</v>
      </c>
      <c r="AV681">
        <f>(Table2[[#This Row],[Rank 1Y]]+Table2[[#This Row],[Rank 6M]]+Table2[[#This Row],[Rank Sharpe]])/3</f>
        <v>637.66666666666663</v>
      </c>
    </row>
    <row r="682" spans="1:48" hidden="1" x14ac:dyDescent="0.3">
      <c r="A682" t="s">
        <v>1451</v>
      </c>
      <c r="B682" t="s">
        <v>1452</v>
      </c>
      <c r="C682" t="s">
        <v>2914</v>
      </c>
      <c r="D682" t="s">
        <v>1453</v>
      </c>
      <c r="E682">
        <v>6098.5474847099904</v>
      </c>
      <c r="F682">
        <v>194.07</v>
      </c>
      <c r="G682">
        <v>-31.348519552844898</v>
      </c>
      <c r="H682">
        <f>(Table2[[#This Row],[1Y Return vs Nifty]]-AVERAGE(Table2[1Y Return vs Nifty]))/_xlfn.STDEV.P(Table2[1Y Return vs Nifty])</f>
        <v>-0.92279633129450134</v>
      </c>
      <c r="I682">
        <v>-5.5996682329113998</v>
      </c>
      <c r="J682">
        <f>(Table2[[#This Row],[1M Return vs Nifty]]-AVERAGE(Table2[1M Return vs Nifty]))/_xlfn.STDEV.P(Table2[1M Return vs Nifty])</f>
        <v>-0.7801932553584493</v>
      </c>
      <c r="K682">
        <v>-12.254065901263401</v>
      </c>
      <c r="L682">
        <f>(Table2[[#This Row],[6M Return vs Nifty]]-AVERAGE(Table2[6M Return vs Nifty]))/_xlfn.STDEV.P(Table2[6M Return vs Nifty])</f>
        <v>-0.83268126727290337</v>
      </c>
      <c r="M682">
        <v>-0.64351326496940897</v>
      </c>
      <c r="N682">
        <f>(Table2[[#This Row],[1W Return vs Nifty]]-AVERAGE(Table2[1W Return vs Nifty]))/_xlfn.STDEV.P(Table2[1W Return vs Nifty])</f>
        <v>-0.41202876377314379</v>
      </c>
      <c r="O682">
        <v>189.58</v>
      </c>
      <c r="P682">
        <v>188.16048134769301</v>
      </c>
      <c r="Q682">
        <v>189.96800429603701</v>
      </c>
      <c r="R682">
        <v>51.185609190762499</v>
      </c>
      <c r="S682">
        <v>2.3683932904314808E-2</v>
      </c>
      <c r="T682">
        <v>3.1406800248278799E-2</v>
      </c>
      <c r="U682">
        <v>2.1593087315749493E-2</v>
      </c>
      <c r="V682">
        <v>1.22317829582074</v>
      </c>
      <c r="W682">
        <v>191.77</v>
      </c>
      <c r="X682">
        <v>202.2</v>
      </c>
      <c r="Y682">
        <v>191.43</v>
      </c>
      <c r="Z682">
        <v>202.2</v>
      </c>
      <c r="AA682">
        <v>169.6</v>
      </c>
      <c r="AB682">
        <v>202.2</v>
      </c>
      <c r="AC682">
        <v>1.199353392084257E-2</v>
      </c>
      <c r="AD682">
        <v>4.1892100788375242E-2</v>
      </c>
      <c r="AE682">
        <v>1.3790941858642825E-2</v>
      </c>
      <c r="AF682">
        <v>4.1892100788375242E-2</v>
      </c>
      <c r="AG682">
        <v>0.14428066037735854</v>
      </c>
      <c r="AH682">
        <v>4.1892100788375242E-2</v>
      </c>
      <c r="AI682">
        <v>21.682897923429699</v>
      </c>
      <c r="AJ682">
        <v>14.4280660377358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-0.02</v>
      </c>
      <c r="AM682" t="s">
        <v>2949</v>
      </c>
      <c r="AN682">
        <v>11.28</v>
      </c>
      <c r="AO682" t="s">
        <v>2950</v>
      </c>
      <c r="AP682">
        <v>-6.8382438360233999E-2</v>
      </c>
      <c r="AQ682">
        <f>(Table2[[#This Row],[Sharpe Ratio]]-AVERAGE(Table2[Sharpe Ratio]))/_xlfn.STDEV.P(Table2[Sharpe Ratio])</f>
        <v>-1.39307290987428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666</v>
      </c>
      <c r="AT682">
        <f>_xlfn.RANK.AVG(Table2[[#This Row],[6M Return vs Nifty Z-Score]],Table2[6M Return vs Nifty Z-Score])</f>
        <v>586</v>
      </c>
      <c r="AU682">
        <f>_xlfn.RANK.AVG(Table2[[#This Row],[Sharpe Ratio Z-Score]],Table2[Sharpe Ratio Z-Score])</f>
        <v>664</v>
      </c>
      <c r="AV682">
        <f>(Table2[[#This Row],[Rank 1Y]]+Table2[[#This Row],[Rank 6M]]+Table2[[#This Row],[Rank Sharpe]])/3</f>
        <v>638.66666666666663</v>
      </c>
    </row>
    <row r="683" spans="1:48" hidden="1" x14ac:dyDescent="0.3">
      <c r="A683" t="s">
        <v>1749</v>
      </c>
      <c r="B683" t="s">
        <v>1750</v>
      </c>
      <c r="C683" t="s">
        <v>2917</v>
      </c>
      <c r="D683" t="s">
        <v>912</v>
      </c>
      <c r="E683">
        <v>3759.7559307000001</v>
      </c>
      <c r="F683">
        <v>312.45</v>
      </c>
      <c r="G683">
        <v>-32.188152578019498</v>
      </c>
      <c r="H683">
        <f>(Table2[[#This Row],[1Y Return vs Nifty]]-AVERAGE(Table2[1Y Return vs Nifty]))/_xlfn.STDEV.P(Table2[1Y Return vs Nifty])</f>
        <v>-0.93283374585493928</v>
      </c>
      <c r="I683">
        <v>1.8227734222723899</v>
      </c>
      <c r="J683">
        <f>(Table2[[#This Row],[1M Return vs Nifty]]-AVERAGE(Table2[1M Return vs Nifty]))/_xlfn.STDEV.P(Table2[1M Return vs Nifty])</f>
        <v>-0.13676175818969596</v>
      </c>
      <c r="K683">
        <v>-25.569856158282601</v>
      </c>
      <c r="L683">
        <f>(Table2[[#This Row],[6M Return vs Nifty]]-AVERAGE(Table2[6M Return vs Nifty]))/_xlfn.STDEV.P(Table2[6M Return vs Nifty])</f>
        <v>-1.2396580945661102</v>
      </c>
      <c r="M683">
        <v>-0.27683456378646598</v>
      </c>
      <c r="N683">
        <f>(Table2[[#This Row],[1W Return vs Nifty]]-AVERAGE(Table2[1W Return vs Nifty]))/_xlfn.STDEV.P(Table2[1W Return vs Nifty])</f>
        <v>-0.34262398469887428</v>
      </c>
      <c r="O683">
        <v>309.35000000000002</v>
      </c>
      <c r="P683">
        <v>312.28848979568602</v>
      </c>
      <c r="Q683">
        <v>338.00184897798198</v>
      </c>
      <c r="R683">
        <v>62.180421797035301</v>
      </c>
      <c r="S683">
        <v>1.0021011798933221E-2</v>
      </c>
      <c r="T683">
        <v>5.1718269994394106E-4</v>
      </c>
      <c r="U683">
        <v>-7.5596772784655597E-2</v>
      </c>
      <c r="V683">
        <v>1.0765242897737199</v>
      </c>
      <c r="W683">
        <v>310.10000000000002</v>
      </c>
      <c r="X683">
        <v>320.55</v>
      </c>
      <c r="Y683">
        <v>310.10000000000002</v>
      </c>
      <c r="Z683">
        <v>327.7</v>
      </c>
      <c r="AA683">
        <v>267.95</v>
      </c>
      <c r="AB683">
        <v>327.7</v>
      </c>
      <c r="AC683">
        <v>7.5782005804578834E-3</v>
      </c>
      <c r="AD683">
        <v>2.5924147863658265E-2</v>
      </c>
      <c r="AE683">
        <v>7.5782005804578834E-3</v>
      </c>
      <c r="AF683">
        <v>4.8807809249479917E-2</v>
      </c>
      <c r="AG683">
        <v>0.16607576040306027</v>
      </c>
      <c r="AH683">
        <v>4.8807809249479917E-2</v>
      </c>
      <c r="AI683">
        <v>43.991038566170502</v>
      </c>
      <c r="AJ683">
        <v>16.607576040306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-0.08</v>
      </c>
      <c r="AM683" t="s">
        <v>2949</v>
      </c>
      <c r="AN683">
        <v>9.15</v>
      </c>
      <c r="AO683" t="s">
        <v>2950</v>
      </c>
      <c r="AP683">
        <v>-6.1656203488020004E-3</v>
      </c>
      <c r="AQ683">
        <f>(Table2[[#This Row],[Sharpe Ratio]]-AVERAGE(Table2[Sharpe Ratio]))/_xlfn.STDEV.P(Table2[Sharpe Ratio])</f>
        <v>-0.69500483912827027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671</v>
      </c>
      <c r="AT683">
        <f>_xlfn.RANK.AVG(Table2[[#This Row],[6M Return vs Nifty Z-Score]],Table2[6M Return vs Nifty Z-Score])</f>
        <v>682</v>
      </c>
      <c r="AU683">
        <f>_xlfn.RANK.AVG(Table2[[#This Row],[Sharpe Ratio Z-Score]],Table2[Sharpe Ratio Z-Score])</f>
        <v>564</v>
      </c>
      <c r="AV683">
        <f>(Table2[[#This Row],[Rank 1Y]]+Table2[[#This Row],[Rank 6M]]+Table2[[#This Row],[Rank Sharpe]])/3</f>
        <v>639</v>
      </c>
    </row>
    <row r="684" spans="1:48" hidden="1" x14ac:dyDescent="0.3">
      <c r="A684" t="s">
        <v>2022</v>
      </c>
      <c r="B684" t="s">
        <v>2023</v>
      </c>
      <c r="C684" t="s">
        <v>2914</v>
      </c>
      <c r="D684" t="s">
        <v>268</v>
      </c>
      <c r="E684">
        <v>2672.12636544</v>
      </c>
      <c r="F684">
        <v>995.95</v>
      </c>
      <c r="G684">
        <v>-50.630169775987902</v>
      </c>
      <c r="H684">
        <f>(Table2[[#This Row],[1Y Return vs Nifty]]-AVERAGE(Table2[1Y Return vs Nifty]))/_xlfn.STDEV.P(Table2[1Y Return vs Nifty])</f>
        <v>-1.1532993140217502</v>
      </c>
      <c r="I684">
        <v>4.5497552519667801</v>
      </c>
      <c r="J684">
        <f>(Table2[[#This Row],[1M Return vs Nifty]]-AVERAGE(Table2[1M Return vs Nifty]))/_xlfn.STDEV.P(Table2[1M Return vs Nifty])</f>
        <v>9.9632959740734287E-2</v>
      </c>
      <c r="K684">
        <v>-11.634981245659599</v>
      </c>
      <c r="L684">
        <f>(Table2[[#This Row],[6M Return vs Nifty]]-AVERAGE(Table2[6M Return vs Nifty]))/_xlfn.STDEV.P(Table2[6M Return vs Nifty])</f>
        <v>-0.81375988866146642</v>
      </c>
      <c r="M684">
        <v>9.8944028924890901</v>
      </c>
      <c r="N684">
        <f>(Table2[[#This Row],[1W Return vs Nifty]]-AVERAGE(Table2[1W Return vs Nifty]))/_xlfn.STDEV.P(Table2[1W Return vs Nifty])</f>
        <v>1.5825832506473005</v>
      </c>
      <c r="O684">
        <v>871.68</v>
      </c>
      <c r="P684">
        <v>867.12046577613</v>
      </c>
      <c r="Q684">
        <v>996.59901126146497</v>
      </c>
      <c r="R684">
        <v>40.960055211404502</v>
      </c>
      <c r="S684">
        <v>0.14256378487518373</v>
      </c>
      <c r="T684">
        <v>0.14857166830742385</v>
      </c>
      <c r="U684">
        <v>-6.5122607400891486E-4</v>
      </c>
      <c r="V684">
        <v>2.2762414230877099</v>
      </c>
      <c r="W684">
        <v>966.4</v>
      </c>
      <c r="X684">
        <v>1014.4</v>
      </c>
      <c r="Y684">
        <v>854.5</v>
      </c>
      <c r="Z684">
        <v>1014.4</v>
      </c>
      <c r="AA684">
        <v>751.65</v>
      </c>
      <c r="AB684">
        <v>1014.4</v>
      </c>
      <c r="AC684">
        <v>3.0577400662251675E-2</v>
      </c>
      <c r="AD684">
        <v>1.8525026356744689E-2</v>
      </c>
      <c r="AE684">
        <v>0.16553540081919249</v>
      </c>
      <c r="AF684">
        <v>1.8525026356744689E-2</v>
      </c>
      <c r="AG684">
        <v>0.32501829308853858</v>
      </c>
      <c r="AH684">
        <v>1.8525026356744689E-2</v>
      </c>
      <c r="AI684">
        <v>37.747878909583797</v>
      </c>
      <c r="AJ684">
        <v>32.5018293088538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0.1</v>
      </c>
      <c r="AM684" t="s">
        <v>2950</v>
      </c>
      <c r="AN684">
        <v>29.96</v>
      </c>
      <c r="AO684" t="s">
        <v>2950</v>
      </c>
      <c r="AP684">
        <v>-4.8156510128855003E-2</v>
      </c>
      <c r="AQ684">
        <f>(Table2[[#This Row],[Sharpe Ratio]]-AVERAGE(Table2[Sharpe Ratio]))/_xlfn.STDEV.P(Table2[Sharpe Ratio])</f>
        <v>-1.1661394994107026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716</v>
      </c>
      <c r="AT684">
        <f>_xlfn.RANK.AVG(Table2[[#This Row],[6M Return vs Nifty Z-Score]],Table2[6M Return vs Nifty Z-Score])</f>
        <v>574</v>
      </c>
      <c r="AU684">
        <f>_xlfn.RANK.AVG(Table2[[#This Row],[Sharpe Ratio Z-Score]],Table2[Sharpe Ratio Z-Score])</f>
        <v>636</v>
      </c>
      <c r="AV684">
        <f>(Table2[[#This Row],[Rank 1Y]]+Table2[[#This Row],[Rank 6M]]+Table2[[#This Row],[Rank Sharpe]])/3</f>
        <v>642</v>
      </c>
    </row>
    <row r="685" spans="1:48" hidden="1" x14ac:dyDescent="0.3">
      <c r="A685" t="s">
        <v>1181</v>
      </c>
      <c r="B685" t="s">
        <v>1182</v>
      </c>
      <c r="C685" t="s">
        <v>2920</v>
      </c>
      <c r="D685" t="s">
        <v>523</v>
      </c>
      <c r="E685">
        <v>8838.1605785600004</v>
      </c>
      <c r="F685">
        <v>2684.35</v>
      </c>
      <c r="G685">
        <v>-30.358568337717401</v>
      </c>
      <c r="H685">
        <f>(Table2[[#This Row],[1Y Return vs Nifty]]-AVERAGE(Table2[1Y Return vs Nifty]))/_xlfn.STDEV.P(Table2[1Y Return vs Nifty])</f>
        <v>-0.91096193407224124</v>
      </c>
      <c r="I685">
        <v>0.57219471117945797</v>
      </c>
      <c r="J685">
        <f>(Table2[[#This Row],[1M Return vs Nifty]]-AVERAGE(Table2[1M Return vs Nifty]))/_xlfn.STDEV.P(Table2[1M Return vs Nifty])</f>
        <v>-0.24517106199930208</v>
      </c>
      <c r="K685">
        <v>-11.222194006632501</v>
      </c>
      <c r="L685">
        <f>(Table2[[#This Row],[6M Return vs Nifty]]-AVERAGE(Table2[6M Return vs Nifty]))/_xlfn.STDEV.P(Table2[6M Return vs Nifty])</f>
        <v>-0.80114367605644921</v>
      </c>
      <c r="M685">
        <v>1.41863828381561</v>
      </c>
      <c r="N685">
        <f>(Table2[[#This Row],[1W Return vs Nifty]]-AVERAGE(Table2[1W Return vs Nifty]))/_xlfn.STDEV.P(Table2[1W Return vs Nifty])</f>
        <v>-2.1705649288018443E-2</v>
      </c>
      <c r="O685">
        <v>2606.6</v>
      </c>
      <c r="P685">
        <v>2565.4814607143599</v>
      </c>
      <c r="Q685">
        <v>2597.00047476484</v>
      </c>
      <c r="R685">
        <v>39.4050680477974</v>
      </c>
      <c r="S685">
        <v>2.9828128596639303E-2</v>
      </c>
      <c r="T685">
        <v>4.6333813401458368E-2</v>
      </c>
      <c r="U685">
        <v>3.3634774457663275E-2</v>
      </c>
      <c r="V685">
        <v>0.85993188556651401</v>
      </c>
      <c r="W685">
        <v>2638.6</v>
      </c>
      <c r="X685">
        <v>2735</v>
      </c>
      <c r="Y685">
        <v>2600.6999999999998</v>
      </c>
      <c r="Z685">
        <v>2749.9</v>
      </c>
      <c r="AA685">
        <v>2351.5500000000002</v>
      </c>
      <c r="AB685">
        <v>2749.9</v>
      </c>
      <c r="AC685">
        <v>1.7338740241036987E-2</v>
      </c>
      <c r="AD685">
        <v>1.8868627414457828E-2</v>
      </c>
      <c r="AE685">
        <v>3.2164417272272816E-2</v>
      </c>
      <c r="AF685">
        <v>2.4419319388306437E-2</v>
      </c>
      <c r="AG685">
        <v>0.14152367587336001</v>
      </c>
      <c r="AH685">
        <v>2.4419319388306437E-2</v>
      </c>
      <c r="AI685">
        <v>10.7903216793637</v>
      </c>
      <c r="AJ685">
        <v>19.463729417000401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0.1</v>
      </c>
      <c r="AM685" t="s">
        <v>2950</v>
      </c>
      <c r="AN685">
        <v>10.37</v>
      </c>
      <c r="AO685" t="s">
        <v>2950</v>
      </c>
      <c r="AP685">
        <v>-9.8359031476712003E-2</v>
      </c>
      <c r="AQ685">
        <f>(Table2[[#This Row],[Sharpe Ratio]]-AVERAGE(Table2[Sharpe Ratio]))/_xlfn.STDEV.P(Table2[Sharpe Ratio])</f>
        <v>-1.7294080551482303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658</v>
      </c>
      <c r="AT685">
        <f>_xlfn.RANK.AVG(Table2[[#This Row],[6M Return vs Nifty Z-Score]],Table2[6M Return vs Nifty Z-Score])</f>
        <v>571</v>
      </c>
      <c r="AU685">
        <f>_xlfn.RANK.AVG(Table2[[#This Row],[Sharpe Ratio Z-Score]],Table2[Sharpe Ratio Z-Score])</f>
        <v>702</v>
      </c>
      <c r="AV685">
        <f>(Table2[[#This Row],[Rank 1Y]]+Table2[[#This Row],[Rank 6M]]+Table2[[#This Row],[Rank Sharpe]])/3</f>
        <v>643.66666666666663</v>
      </c>
    </row>
    <row r="686" spans="1:48" hidden="1" x14ac:dyDescent="0.3">
      <c r="A686" t="s">
        <v>1877</v>
      </c>
      <c r="B686" t="s">
        <v>1878</v>
      </c>
      <c r="C686" t="s">
        <v>2916</v>
      </c>
      <c r="D686" t="s">
        <v>1596</v>
      </c>
      <c r="E686">
        <v>3134.2606903849901</v>
      </c>
      <c r="F686">
        <v>142.24</v>
      </c>
      <c r="G686">
        <v>-66.106043313239695</v>
      </c>
      <c r="H686">
        <f>(Table2[[#This Row],[1Y Return vs Nifty]]-AVERAGE(Table2[1Y Return vs Nifty]))/_xlfn.STDEV.P(Table2[1Y Return vs Nifty])</f>
        <v>-1.3383060416287382</v>
      </c>
      <c r="I686">
        <v>16.492929848490299</v>
      </c>
      <c r="J686">
        <f>(Table2[[#This Row],[1M Return vs Nifty]]-AVERAGE(Table2[1M Return vs Nifty]))/_xlfn.STDEV.P(Table2[1M Return vs Nifty])</f>
        <v>1.1349546326597877</v>
      </c>
      <c r="K686">
        <v>-10.115158408948099</v>
      </c>
      <c r="L686">
        <f>(Table2[[#This Row],[6M Return vs Nifty]]-AVERAGE(Table2[6M Return vs Nifty]))/_xlfn.STDEV.P(Table2[6M Return vs Nifty])</f>
        <v>-0.76730882085446506</v>
      </c>
      <c r="M686">
        <v>6.1653439114913597</v>
      </c>
      <c r="N686">
        <f>(Table2[[#This Row],[1W Return vs Nifty]]-AVERAGE(Table2[1W Return vs Nifty]))/_xlfn.STDEV.P(Table2[1W Return vs Nifty])</f>
        <v>0.87674864968437061</v>
      </c>
      <c r="O686">
        <v>127.99</v>
      </c>
      <c r="P686">
        <v>124.771027345951</v>
      </c>
      <c r="Q686">
        <v>141.51037643863799</v>
      </c>
      <c r="R686">
        <v>35.543931123738503</v>
      </c>
      <c r="S686">
        <v>0.11133682318931171</v>
      </c>
      <c r="T686">
        <v>0.1400082457092624</v>
      </c>
      <c r="U686">
        <v>5.1559721606591058E-3</v>
      </c>
      <c r="V686">
        <v>3.23774331511687</v>
      </c>
      <c r="W686">
        <v>141.05000000000001</v>
      </c>
      <c r="X686">
        <v>147.43</v>
      </c>
      <c r="Y686">
        <v>132</v>
      </c>
      <c r="Z686">
        <v>154.9</v>
      </c>
      <c r="AA686">
        <v>104.45</v>
      </c>
      <c r="AB686">
        <v>154.9</v>
      </c>
      <c r="AC686">
        <v>8.4367245657568368E-3</v>
      </c>
      <c r="AD686">
        <v>3.6487626546681584E-2</v>
      </c>
      <c r="AE686">
        <v>7.7575757575757631E-2</v>
      </c>
      <c r="AF686">
        <v>8.9004499437570272E-2</v>
      </c>
      <c r="AG686">
        <v>0.36179990426041164</v>
      </c>
      <c r="AH686">
        <v>8.9004499437570272E-2</v>
      </c>
      <c r="AI686">
        <v>82.754499437570203</v>
      </c>
      <c r="AJ686">
        <v>36.179990426041101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7.0000000000000007E-2</v>
      </c>
      <c r="AM686" t="s">
        <v>2950</v>
      </c>
      <c r="AN686">
        <v>29.54</v>
      </c>
      <c r="AO686" t="s">
        <v>2950</v>
      </c>
      <c r="AP686">
        <v>-5.8663645221916E-2</v>
      </c>
      <c r="AQ686">
        <f>(Table2[[#This Row],[Sharpe Ratio]]-AVERAGE(Table2[Sharpe Ratio]))/_xlfn.STDEV.P(Table2[Sharpe Ratio])</f>
        <v>-1.2840287736923459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723</v>
      </c>
      <c r="AT686">
        <f>_xlfn.RANK.AVG(Table2[[#This Row],[6M Return vs Nifty Z-Score]],Table2[6M Return vs Nifty Z-Score])</f>
        <v>557</v>
      </c>
      <c r="AU686">
        <f>_xlfn.RANK.AVG(Table2[[#This Row],[Sharpe Ratio Z-Score]],Table2[Sharpe Ratio Z-Score])</f>
        <v>651</v>
      </c>
      <c r="AV686">
        <f>(Table2[[#This Row],[Rank 1Y]]+Table2[[#This Row],[Rank 6M]]+Table2[[#This Row],[Rank Sharpe]])/3</f>
        <v>643.66666666666663</v>
      </c>
    </row>
    <row r="687" spans="1:48" hidden="1" x14ac:dyDescent="0.3">
      <c r="A687" t="s">
        <v>950</v>
      </c>
      <c r="B687" t="s">
        <v>951</v>
      </c>
      <c r="C687" t="s">
        <v>2922</v>
      </c>
      <c r="D687" t="s">
        <v>952</v>
      </c>
      <c r="E687">
        <v>13140.69299163</v>
      </c>
      <c r="F687">
        <v>1436.85</v>
      </c>
      <c r="G687">
        <v>-21.128170607614901</v>
      </c>
      <c r="H687">
        <f>(Table2[[#This Row],[1Y Return vs Nifty]]-AVERAGE(Table2[1Y Return vs Nifty]))/_xlfn.STDEV.P(Table2[1Y Return vs Nifty])</f>
        <v>-0.80061690737977809</v>
      </c>
      <c r="I687">
        <v>0.47916876084375298</v>
      </c>
      <c r="J687">
        <f>(Table2[[#This Row],[1M Return vs Nifty]]-AVERAGE(Table2[1M Return vs Nifty]))/_xlfn.STDEV.P(Table2[1M Return vs Nifty])</f>
        <v>-0.25323523134959208</v>
      </c>
      <c r="K687">
        <v>-27.949190261965398</v>
      </c>
      <c r="L687">
        <f>(Table2[[#This Row],[6M Return vs Nifty]]-AVERAGE(Table2[6M Return vs Nifty]))/_xlfn.STDEV.P(Table2[6M Return vs Nifty])</f>
        <v>-1.3123788137946901</v>
      </c>
      <c r="M687">
        <v>-1.17059859041583</v>
      </c>
      <c r="N687">
        <f>(Table2[[#This Row],[1W Return vs Nifty]]-AVERAGE(Table2[1W Return vs Nifty]))/_xlfn.STDEV.P(Table2[1W Return vs Nifty])</f>
        <v>-0.51179523629494628</v>
      </c>
      <c r="O687">
        <v>1367.92</v>
      </c>
      <c r="P687">
        <v>1362.3510544660101</v>
      </c>
      <c r="Q687">
        <v>1463.1795136963501</v>
      </c>
      <c r="R687">
        <v>53.079408904917301</v>
      </c>
      <c r="S687">
        <v>5.0390373706064473E-2</v>
      </c>
      <c r="T687">
        <v>5.4684103109672089E-2</v>
      </c>
      <c r="U687">
        <v>-1.7994725493275521E-2</v>
      </c>
      <c r="V687">
        <v>1.1108674307814499</v>
      </c>
      <c r="W687">
        <v>1382.95</v>
      </c>
      <c r="X687">
        <v>1455</v>
      </c>
      <c r="Y687">
        <v>1379.55</v>
      </c>
      <c r="Z687">
        <v>1455</v>
      </c>
      <c r="AA687">
        <v>1204.2</v>
      </c>
      <c r="AB687">
        <v>1455</v>
      </c>
      <c r="AC687">
        <v>3.8974655627462829E-2</v>
      </c>
      <c r="AD687">
        <v>1.263179872638065E-2</v>
      </c>
      <c r="AE687">
        <v>4.1535283244536148E-2</v>
      </c>
      <c r="AF687">
        <v>1.263179872638065E-2</v>
      </c>
      <c r="AG687">
        <v>0.19319880418535118</v>
      </c>
      <c r="AH687">
        <v>1.263179872638065E-2</v>
      </c>
      <c r="AI687">
        <v>30.525107004906499</v>
      </c>
      <c r="AJ687">
        <v>19.319880418535099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-0.04</v>
      </c>
      <c r="AM687" t="s">
        <v>2949</v>
      </c>
      <c r="AN687">
        <v>13.1</v>
      </c>
      <c r="AO687" t="s">
        <v>2950</v>
      </c>
      <c r="AP687">
        <v>-3.623857912641E-2</v>
      </c>
      <c r="AQ687">
        <f>(Table2[[#This Row],[Sharpe Ratio]]-AVERAGE(Table2[Sharpe Ratio]))/_xlfn.STDEV.P(Table2[Sharpe Ratio])</f>
        <v>-1.0324211999529551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621</v>
      </c>
      <c r="AT687">
        <f>_xlfn.RANK.AVG(Table2[[#This Row],[6M Return vs Nifty Z-Score]],Table2[6M Return vs Nifty Z-Score])</f>
        <v>697</v>
      </c>
      <c r="AU687">
        <f>_xlfn.RANK.AVG(Table2[[#This Row],[Sharpe Ratio Z-Score]],Table2[Sharpe Ratio Z-Score])</f>
        <v>616</v>
      </c>
      <c r="AV687">
        <f>(Table2[[#This Row],[Rank 1Y]]+Table2[[#This Row],[Rank 6M]]+Table2[[#This Row],[Rank Sharpe]])/3</f>
        <v>644.66666666666663</v>
      </c>
    </row>
    <row r="688" spans="1:48" hidden="1" x14ac:dyDescent="0.3">
      <c r="A688" t="s">
        <v>1273</v>
      </c>
      <c r="B688" t="s">
        <v>1274</v>
      </c>
      <c r="C688" t="s">
        <v>2917</v>
      </c>
      <c r="D688" t="s">
        <v>485</v>
      </c>
      <c r="E688">
        <v>7809.9689010350003</v>
      </c>
      <c r="F688">
        <v>285.85000000000002</v>
      </c>
      <c r="G688">
        <v>-36.1716082432674</v>
      </c>
      <c r="H688">
        <f>(Table2[[#This Row],[1Y Return vs Nifty]]-AVERAGE(Table2[1Y Return vs Nifty]))/_xlfn.STDEV.P(Table2[1Y Return vs Nifty])</f>
        <v>-0.98045406889654918</v>
      </c>
      <c r="I688">
        <v>6.1689074665030601</v>
      </c>
      <c r="J688">
        <f>(Table2[[#This Row],[1M Return vs Nifty]]-AVERAGE(Table2[1M Return vs Nifty]))/_xlfn.STDEV.P(Table2[1M Return vs Nifty])</f>
        <v>0.23999290892478542</v>
      </c>
      <c r="K688">
        <v>-10.0572905217517</v>
      </c>
      <c r="L688">
        <f>(Table2[[#This Row],[6M Return vs Nifty]]-AVERAGE(Table2[6M Return vs Nifty]))/_xlfn.STDEV.P(Table2[6M Return vs Nifty])</f>
        <v>-0.76554017711055067</v>
      </c>
      <c r="M688">
        <v>-0.133775217405534</v>
      </c>
      <c r="N688">
        <f>(Table2[[#This Row],[1W Return vs Nifty]]-AVERAGE(Table2[1W Return vs Nifty]))/_xlfn.STDEV.P(Table2[1W Return vs Nifty])</f>
        <v>-0.31554577617995566</v>
      </c>
      <c r="O688">
        <v>278.25</v>
      </c>
      <c r="P688">
        <v>265.64966778040298</v>
      </c>
      <c r="Q688">
        <v>274.306843758171</v>
      </c>
      <c r="R688">
        <v>55.275608851152597</v>
      </c>
      <c r="S688">
        <v>2.7313566936208566E-2</v>
      </c>
      <c r="T688">
        <v>7.6041247814755408E-2</v>
      </c>
      <c r="U688">
        <v>4.2081182094040104E-2</v>
      </c>
      <c r="V688">
        <v>0.445549338338738</v>
      </c>
      <c r="W688">
        <v>284.55</v>
      </c>
      <c r="X688">
        <v>294.25</v>
      </c>
      <c r="Y688">
        <v>277</v>
      </c>
      <c r="Z688">
        <v>294.25</v>
      </c>
      <c r="AA688">
        <v>261.10000000000002</v>
      </c>
      <c r="AB688">
        <v>296.39999999999998</v>
      </c>
      <c r="AC688">
        <v>4.5686171147425458E-3</v>
      </c>
      <c r="AD688">
        <v>2.9386041630225623E-2</v>
      </c>
      <c r="AE688">
        <v>3.1949458483754523E-2</v>
      </c>
      <c r="AF688">
        <v>2.9386041630225623E-2</v>
      </c>
      <c r="AG688">
        <v>9.4791267713519645E-2</v>
      </c>
      <c r="AH688">
        <v>3.6907468952247502E-2</v>
      </c>
      <c r="AI688">
        <v>18.558684624803099</v>
      </c>
      <c r="AJ688">
        <v>34.201877934272296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0.16</v>
      </c>
      <c r="AM688" t="s">
        <v>2950</v>
      </c>
      <c r="AN688">
        <v>5.48</v>
      </c>
      <c r="AO688" t="s">
        <v>2950</v>
      </c>
      <c r="AP688">
        <v>-9.2024508236905E-2</v>
      </c>
      <c r="AQ688">
        <f>(Table2[[#This Row],[Sharpe Ratio]]-AVERAGE(Table2[Sharpe Ratio]))/_xlfn.STDEV.P(Table2[Sharpe Ratio])</f>
        <v>-1.6583351755243427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689</v>
      </c>
      <c r="AT688">
        <f>_xlfn.RANK.AVG(Table2[[#This Row],[6M Return vs Nifty Z-Score]],Table2[6M Return vs Nifty Z-Score])</f>
        <v>556</v>
      </c>
      <c r="AU688">
        <f>_xlfn.RANK.AVG(Table2[[#This Row],[Sharpe Ratio Z-Score]],Table2[Sharpe Ratio Z-Score])</f>
        <v>692</v>
      </c>
      <c r="AV688">
        <f>(Table2[[#This Row],[Rank 1Y]]+Table2[[#This Row],[Rank 6M]]+Table2[[#This Row],[Rank Sharpe]])/3</f>
        <v>645.66666666666663</v>
      </c>
    </row>
    <row r="689" spans="1:48" hidden="1" x14ac:dyDescent="0.3">
      <c r="A689" t="s">
        <v>645</v>
      </c>
      <c r="B689" t="s">
        <v>646</v>
      </c>
      <c r="C689" t="s">
        <v>2916</v>
      </c>
      <c r="D689" t="s">
        <v>621</v>
      </c>
      <c r="E689">
        <v>24850.725250560001</v>
      </c>
      <c r="F689">
        <v>1120.1500000000001</v>
      </c>
      <c r="G689">
        <v>-41.132279403851797</v>
      </c>
      <c r="H689">
        <f>(Table2[[#This Row],[1Y Return vs Nifty]]-AVERAGE(Table2[1Y Return vs Nifty]))/_xlfn.STDEV.P(Table2[1Y Return vs Nifty])</f>
        <v>-1.0397565396711363</v>
      </c>
      <c r="I689">
        <v>7.8470510134845197</v>
      </c>
      <c r="J689">
        <f>(Table2[[#This Row],[1M Return vs Nifty]]-AVERAGE(Table2[1M Return vs Nifty]))/_xlfn.STDEV.P(Table2[1M Return vs Nifty])</f>
        <v>0.38546665800360203</v>
      </c>
      <c r="K689">
        <v>-24.132473978988902</v>
      </c>
      <c r="L689">
        <f>(Table2[[#This Row],[6M Return vs Nifty]]-AVERAGE(Table2[6M Return vs Nifty]))/_xlfn.STDEV.P(Table2[6M Return vs Nifty])</f>
        <v>-1.1957266997599791</v>
      </c>
      <c r="M689">
        <v>-3.7798627013079498E-3</v>
      </c>
      <c r="N689">
        <f>(Table2[[#This Row],[1W Return vs Nifty]]-AVERAGE(Table2[1W Return vs Nifty]))/_xlfn.STDEV.P(Table2[1W Return vs Nifty])</f>
        <v>-0.29094031410969839</v>
      </c>
      <c r="O689">
        <v>1099.53</v>
      </c>
      <c r="P689">
        <v>1047.26171733001</v>
      </c>
      <c r="Q689">
        <v>1100.19056840032</v>
      </c>
      <c r="R689">
        <v>54.940439150330697</v>
      </c>
      <c r="S689">
        <v>1.8753467390612455E-2</v>
      </c>
      <c r="T689">
        <v>6.9598918268318322E-2</v>
      </c>
      <c r="U689">
        <v>1.8141794860776939E-2</v>
      </c>
      <c r="V689">
        <v>0.82931820732015604</v>
      </c>
      <c r="W689">
        <v>1107</v>
      </c>
      <c r="X689">
        <v>1169.95</v>
      </c>
      <c r="Y689">
        <v>1107</v>
      </c>
      <c r="Z689">
        <v>1210</v>
      </c>
      <c r="AA689">
        <v>979.4</v>
      </c>
      <c r="AB689">
        <v>1210</v>
      </c>
      <c r="AC689">
        <v>1.1878952122854614E-2</v>
      </c>
      <c r="AD689">
        <v>4.4458331473463231E-2</v>
      </c>
      <c r="AE689">
        <v>1.1878952122854614E-2</v>
      </c>
      <c r="AF689">
        <v>8.0212471543989583E-2</v>
      </c>
      <c r="AG689">
        <v>0.14371043496017988</v>
      </c>
      <c r="AH689">
        <v>8.0212471543989583E-2</v>
      </c>
      <c r="AI689">
        <v>32.830424496719097</v>
      </c>
      <c r="AJ689">
        <v>26.420630889904601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7.0000000000000007E-2</v>
      </c>
      <c r="AM689" t="s">
        <v>2950</v>
      </c>
      <c r="AN689">
        <v>8.48</v>
      </c>
      <c r="AO689" t="s">
        <v>2950</v>
      </c>
      <c r="AP689">
        <v>-1.1515821270697E-2</v>
      </c>
      <c r="AQ689">
        <f>(Table2[[#This Row],[Sharpe Ratio]]-AVERAGE(Table2[Sharpe Ratio]))/_xlfn.STDEV.P(Table2[Sharpe Ratio])</f>
        <v>-0.75503369555362632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701</v>
      </c>
      <c r="AT689">
        <f>_xlfn.RANK.AVG(Table2[[#This Row],[6M Return vs Nifty Z-Score]],Table2[6M Return vs Nifty Z-Score])</f>
        <v>673</v>
      </c>
      <c r="AU689">
        <f>_xlfn.RANK.AVG(Table2[[#This Row],[Sharpe Ratio Z-Score]],Table2[Sharpe Ratio Z-Score])</f>
        <v>575</v>
      </c>
      <c r="AV689">
        <f>(Table2[[#This Row],[Rank 1Y]]+Table2[[#This Row],[Rank 6M]]+Table2[[#This Row],[Rank Sharpe]])/3</f>
        <v>649.66666666666663</v>
      </c>
    </row>
    <row r="690" spans="1:48" hidden="1" x14ac:dyDescent="0.3">
      <c r="A690" t="s">
        <v>1435</v>
      </c>
      <c r="B690" t="s">
        <v>1436</v>
      </c>
      <c r="C690" t="s">
        <v>2907</v>
      </c>
      <c r="D690" t="s">
        <v>600</v>
      </c>
      <c r="E690">
        <v>6160.9380850850002</v>
      </c>
      <c r="F690">
        <v>141.06</v>
      </c>
      <c r="G690">
        <v>-31.180819337458299</v>
      </c>
      <c r="H690">
        <f>(Table2[[#This Row],[1Y Return vs Nifty]]-AVERAGE(Table2[1Y Return vs Nifty]))/_xlfn.STDEV.P(Table2[1Y Return vs Nifty])</f>
        <v>-0.92079155476327801</v>
      </c>
      <c r="I690">
        <v>1.51480583664685</v>
      </c>
      <c r="J690">
        <f>(Table2[[#This Row],[1M Return vs Nifty]]-AVERAGE(Table2[1M Return vs Nifty]))/_xlfn.STDEV.P(Table2[1M Return vs Nifty])</f>
        <v>-0.16345863960742951</v>
      </c>
      <c r="K690">
        <v>-12.9477586474483</v>
      </c>
      <c r="L690">
        <f>(Table2[[#This Row],[6M Return vs Nifty]]-AVERAGE(Table2[6M Return vs Nifty]))/_xlfn.STDEV.P(Table2[6M Return vs Nifty])</f>
        <v>-0.8538829284217655</v>
      </c>
      <c r="M690">
        <v>2.4953312556585798</v>
      </c>
      <c r="N690">
        <f>(Table2[[#This Row],[1W Return vs Nifty]]-AVERAGE(Table2[1W Return vs Nifty]))/_xlfn.STDEV.P(Table2[1W Return vs Nifty])</f>
        <v>0.18209031050048574</v>
      </c>
      <c r="O690">
        <v>131.38</v>
      </c>
      <c r="P690">
        <v>130.18110333457</v>
      </c>
      <c r="Q690">
        <v>138.99506775258601</v>
      </c>
      <c r="R690">
        <v>43.336161239500598</v>
      </c>
      <c r="S690">
        <v>7.3679403257725706E-2</v>
      </c>
      <c r="T690">
        <v>8.356740253975925E-2</v>
      </c>
      <c r="U690">
        <v>1.4856154831980106E-2</v>
      </c>
      <c r="V690">
        <v>0.83507502483470297</v>
      </c>
      <c r="W690">
        <v>136.19</v>
      </c>
      <c r="X690">
        <v>142</v>
      </c>
      <c r="Y690">
        <v>133.19999999999999</v>
      </c>
      <c r="Z690">
        <v>142</v>
      </c>
      <c r="AA690">
        <v>109.5</v>
      </c>
      <c r="AB690">
        <v>142</v>
      </c>
      <c r="AC690">
        <v>3.5758866289742341E-2</v>
      </c>
      <c r="AD690">
        <v>6.6638309939033302E-3</v>
      </c>
      <c r="AE690">
        <v>5.9009009009009183E-2</v>
      </c>
      <c r="AF690">
        <v>6.6638309939033302E-3</v>
      </c>
      <c r="AG690">
        <v>0.28821917808219188</v>
      </c>
      <c r="AH690">
        <v>6.6638309939033302E-3</v>
      </c>
      <c r="AI690">
        <v>26.931802070041101</v>
      </c>
      <c r="AJ690">
        <v>28.821917808219101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0.05</v>
      </c>
      <c r="AM690" t="s">
        <v>2950</v>
      </c>
      <c r="AN690">
        <v>21.45</v>
      </c>
      <c r="AO690" t="s">
        <v>2950</v>
      </c>
      <c r="AP690">
        <v>-9.8065260239251995E-2</v>
      </c>
      <c r="AQ690">
        <f>(Table2[[#This Row],[Sharpe Ratio]]-AVERAGE(Table2[Sharpe Ratio]))/_xlfn.STDEV.P(Table2[Sharpe Ratio])</f>
        <v>-1.7261119637130062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664</v>
      </c>
      <c r="AT690">
        <f>_xlfn.RANK.AVG(Table2[[#This Row],[6M Return vs Nifty Z-Score]],Table2[6M Return vs Nifty Z-Score])</f>
        <v>590</v>
      </c>
      <c r="AU690">
        <f>_xlfn.RANK.AVG(Table2[[#This Row],[Sharpe Ratio Z-Score]],Table2[Sharpe Ratio Z-Score])</f>
        <v>701</v>
      </c>
      <c r="AV690">
        <f>(Table2[[#This Row],[Rank 1Y]]+Table2[[#This Row],[Rank 6M]]+Table2[[#This Row],[Rank Sharpe]])/3</f>
        <v>651.66666666666663</v>
      </c>
    </row>
    <row r="691" spans="1:48" hidden="1" x14ac:dyDescent="0.3">
      <c r="A691" t="s">
        <v>1580</v>
      </c>
      <c r="B691" t="s">
        <v>1581</v>
      </c>
      <c r="C691" t="s">
        <v>2916</v>
      </c>
      <c r="D691" t="s">
        <v>582</v>
      </c>
      <c r="E691">
        <v>5016.1775168699996</v>
      </c>
      <c r="F691">
        <v>107.54</v>
      </c>
      <c r="G691">
        <v>-31.075261972121901</v>
      </c>
      <c r="H691">
        <f>(Table2[[#This Row],[1Y Return vs Nifty]]-AVERAGE(Table2[1Y Return vs Nifty]))/_xlfn.STDEV.P(Table2[1Y Return vs Nifty])</f>
        <v>-0.91952966652875001</v>
      </c>
      <c r="I691">
        <v>-2.6336582134631099</v>
      </c>
      <c r="J691">
        <f>(Table2[[#This Row],[1M Return vs Nifty]]-AVERAGE(Table2[1M Return vs Nifty]))/_xlfn.STDEV.P(Table2[1M Return vs Nifty])</f>
        <v>-0.52307782675844083</v>
      </c>
      <c r="K691">
        <v>-13.7278742162014</v>
      </c>
      <c r="L691">
        <f>(Table2[[#This Row],[6M Return vs Nifty]]-AVERAGE(Table2[6M Return vs Nifty]))/_xlfn.STDEV.P(Table2[6M Return vs Nifty])</f>
        <v>-0.87772597137791408</v>
      </c>
      <c r="M691">
        <v>-0.87862583026772501</v>
      </c>
      <c r="N691">
        <f>(Table2[[#This Row],[1W Return vs Nifty]]-AVERAGE(Table2[1W Return vs Nifty]))/_xlfn.STDEV.P(Table2[1W Return vs Nifty])</f>
        <v>-0.45653076402423848</v>
      </c>
      <c r="O691">
        <v>106.36</v>
      </c>
      <c r="P691">
        <v>105.020309166819</v>
      </c>
      <c r="Q691">
        <v>108.775735375312</v>
      </c>
      <c r="R691">
        <v>39.471091407541998</v>
      </c>
      <c r="S691">
        <v>1.1094396389620176E-2</v>
      </c>
      <c r="T691">
        <v>2.3992414925941619E-2</v>
      </c>
      <c r="U691">
        <v>-1.1360395505930598E-2</v>
      </c>
      <c r="V691">
        <v>1.48179433129629</v>
      </c>
      <c r="W691">
        <v>106.51</v>
      </c>
      <c r="X691">
        <v>109</v>
      </c>
      <c r="Y691">
        <v>106.15</v>
      </c>
      <c r="Z691">
        <v>113.7</v>
      </c>
      <c r="AA691">
        <v>91.5</v>
      </c>
      <c r="AB691">
        <v>114.95</v>
      </c>
      <c r="AC691">
        <v>9.670453478546559E-3</v>
      </c>
      <c r="AD691">
        <v>1.3576343686070302E-2</v>
      </c>
      <c r="AE691">
        <v>1.3094677343381989E-2</v>
      </c>
      <c r="AF691">
        <v>5.7281011716570518E-2</v>
      </c>
      <c r="AG691">
        <v>0.17530054644808746</v>
      </c>
      <c r="AH691">
        <v>6.8904593639576017E-2</v>
      </c>
      <c r="AI691">
        <v>28.045378463827301</v>
      </c>
      <c r="AJ691">
        <v>17.5300546448087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-0.02</v>
      </c>
      <c r="AM691" t="s">
        <v>2949</v>
      </c>
      <c r="AN691">
        <v>10.92</v>
      </c>
      <c r="AO691" t="s">
        <v>2950</v>
      </c>
      <c r="AP691">
        <v>-9.6009991262101996E-2</v>
      </c>
      <c r="AQ691">
        <f>(Table2[[#This Row],[Sharpe Ratio]]-AVERAGE(Table2[Sharpe Ratio]))/_xlfn.STDEV.P(Table2[Sharpe Ratio])</f>
        <v>-1.7030519986489041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663</v>
      </c>
      <c r="AT691">
        <f>_xlfn.RANK.AVG(Table2[[#This Row],[6M Return vs Nifty Z-Score]],Table2[6M Return vs Nifty Z-Score])</f>
        <v>597</v>
      </c>
      <c r="AU691">
        <f>_xlfn.RANK.AVG(Table2[[#This Row],[Sharpe Ratio Z-Score]],Table2[Sharpe Ratio Z-Score])</f>
        <v>696</v>
      </c>
      <c r="AV691">
        <f>(Table2[[#This Row],[Rank 1Y]]+Table2[[#This Row],[Rank 6M]]+Table2[[#This Row],[Rank Sharpe]])/3</f>
        <v>652</v>
      </c>
    </row>
    <row r="692" spans="1:48" hidden="1" x14ac:dyDescent="0.3">
      <c r="A692" t="s">
        <v>74</v>
      </c>
      <c r="B692" t="s">
        <v>75</v>
      </c>
      <c r="C692" t="s">
        <v>2906</v>
      </c>
      <c r="D692" t="s">
        <v>24</v>
      </c>
      <c r="E692">
        <v>338634.13719778898</v>
      </c>
      <c r="F692">
        <v>1775.65</v>
      </c>
      <c r="G692">
        <v>-28.416469804856099</v>
      </c>
      <c r="H692">
        <f>(Table2[[#This Row],[1Y Return vs Nifty]]-AVERAGE(Table2[1Y Return vs Nifty]))/_xlfn.STDEV.P(Table2[1Y Return vs Nifty])</f>
        <v>-0.88774506728988289</v>
      </c>
      <c r="I692">
        <v>-0.65235731165409006</v>
      </c>
      <c r="J692">
        <f>(Table2[[#This Row],[1M Return vs Nifty]]-AVERAGE(Table2[1M Return vs Nifty]))/_xlfn.STDEV.P(Table2[1M Return vs Nifty])</f>
        <v>-0.35132418222794543</v>
      </c>
      <c r="K692">
        <v>-14.7259310818436</v>
      </c>
      <c r="L692">
        <f>(Table2[[#This Row],[6M Return vs Nifty]]-AVERAGE(Table2[6M Return vs Nifty]))/_xlfn.STDEV.P(Table2[6M Return vs Nifty])</f>
        <v>-0.90823005778939458</v>
      </c>
      <c r="M692">
        <v>2.12736431764064</v>
      </c>
      <c r="N692">
        <f>(Table2[[#This Row],[1W Return vs Nifty]]-AVERAGE(Table2[1W Return vs Nifty]))/_xlfn.STDEV.P(Table2[1W Return vs Nifty])</f>
        <v>0.11244169453948177</v>
      </c>
      <c r="O692">
        <v>1723.8</v>
      </c>
      <c r="P692">
        <v>1716.8885332269799</v>
      </c>
      <c r="Q692">
        <v>1756.1186777084099</v>
      </c>
      <c r="R692">
        <v>62.6021684317666</v>
      </c>
      <c r="S692">
        <v>3.0078895463510946E-2</v>
      </c>
      <c r="T692">
        <v>3.4225557242539839E-2</v>
      </c>
      <c r="U692">
        <v>1.1121869233278181E-2</v>
      </c>
      <c r="V692">
        <v>0.81683609738178697</v>
      </c>
      <c r="W692">
        <v>1745.3</v>
      </c>
      <c r="X692">
        <v>1789</v>
      </c>
      <c r="Y692">
        <v>1703.25</v>
      </c>
      <c r="Z692">
        <v>1789.85</v>
      </c>
      <c r="AA692">
        <v>1602.45</v>
      </c>
      <c r="AB692">
        <v>1789.85</v>
      </c>
      <c r="AC692">
        <v>1.7389560534005755E-2</v>
      </c>
      <c r="AD692">
        <v>7.5183735533466134E-3</v>
      </c>
      <c r="AE692">
        <v>4.2506971965360352E-2</v>
      </c>
      <c r="AF692">
        <v>7.9970714949453292E-3</v>
      </c>
      <c r="AG692">
        <v>0.10808449561608779</v>
      </c>
      <c r="AH692">
        <v>7.9970714949453292E-3</v>
      </c>
      <c r="AI692">
        <v>11.9449215780136</v>
      </c>
      <c r="AJ692">
        <v>15.0144120218933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-0.09</v>
      </c>
      <c r="AM692" t="s">
        <v>2949</v>
      </c>
      <c r="AN692">
        <v>8.41</v>
      </c>
      <c r="AO692" t="s">
        <v>2950</v>
      </c>
      <c r="AP692">
        <v>-0.10082642880048399</v>
      </c>
      <c r="AQ692">
        <f>(Table2[[#This Row],[Sharpe Ratio]]-AVERAGE(Table2[Sharpe Ratio]))/_xlfn.STDEV.P(Table2[Sharpe Ratio])</f>
        <v>-1.7570920696096077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650</v>
      </c>
      <c r="AT692">
        <f>_xlfn.RANK.AVG(Table2[[#This Row],[6M Return vs Nifty Z-Score]],Table2[6M Return vs Nifty Z-Score])</f>
        <v>606</v>
      </c>
      <c r="AU692">
        <f>_xlfn.RANK.AVG(Table2[[#This Row],[Sharpe Ratio Z-Score]],Table2[Sharpe Ratio Z-Score])</f>
        <v>705</v>
      </c>
      <c r="AV692">
        <f>(Table2[[#This Row],[Rank 1Y]]+Table2[[#This Row],[Rank 6M]]+Table2[[#This Row],[Rank Sharpe]])/3</f>
        <v>653.66666666666663</v>
      </c>
    </row>
    <row r="693" spans="1:48" hidden="1" x14ac:dyDescent="0.3">
      <c r="A693" t="s">
        <v>38</v>
      </c>
      <c r="B693" t="s">
        <v>39</v>
      </c>
      <c r="C693" t="s">
        <v>2908</v>
      </c>
      <c r="D693" t="s">
        <v>40</v>
      </c>
      <c r="E693">
        <v>556629.91792410996</v>
      </c>
      <c r="F693">
        <v>2441.3000000000002</v>
      </c>
      <c r="G693">
        <v>-33.419984492304501</v>
      </c>
      <c r="H693">
        <f>(Table2[[#This Row],[1Y Return vs Nifty]]-AVERAGE(Table2[1Y Return vs Nifty]))/_xlfn.STDEV.P(Table2[1Y Return vs Nifty])</f>
        <v>-0.94755971210654721</v>
      </c>
      <c r="I693">
        <v>2.80369996653382</v>
      </c>
      <c r="J693">
        <f>(Table2[[#This Row],[1M Return vs Nifty]]-AVERAGE(Table2[1M Return vs Nifty]))/_xlfn.STDEV.P(Table2[1M Return vs Nifty])</f>
        <v>-5.1727875229375823E-2</v>
      </c>
      <c r="K693">
        <v>-14.949871200960001</v>
      </c>
      <c r="L693">
        <f>(Table2[[#This Row],[6M Return vs Nifty]]-AVERAGE(Table2[6M Return vs Nifty]))/_xlfn.STDEV.P(Table2[6M Return vs Nifty])</f>
        <v>-0.91507444610000299</v>
      </c>
      <c r="M693">
        <v>0.117341888064547</v>
      </c>
      <c r="N693">
        <f>(Table2[[#This Row],[1W Return vs Nifty]]-AVERAGE(Table2[1W Return vs Nifty]))/_xlfn.STDEV.P(Table2[1W Return vs Nifty])</f>
        <v>-0.26801444378815287</v>
      </c>
      <c r="O693">
        <v>2458.02</v>
      </c>
      <c r="P693">
        <v>2402.3697490834202</v>
      </c>
      <c r="Q693">
        <v>2431.1404478551799</v>
      </c>
      <c r="R693">
        <v>61.676199737291803</v>
      </c>
      <c r="S693">
        <v>-6.8022229273967394E-3</v>
      </c>
      <c r="T693">
        <v>1.620493720062588E-2</v>
      </c>
      <c r="U693">
        <v>4.1789244030649986E-3</v>
      </c>
      <c r="V693">
        <v>0.89427505313022704</v>
      </c>
      <c r="W693">
        <v>2426.5500000000002</v>
      </c>
      <c r="X693">
        <v>2478</v>
      </c>
      <c r="Y693">
        <v>2426.5500000000002</v>
      </c>
      <c r="Z693">
        <v>2498</v>
      </c>
      <c r="AA693">
        <v>2342.1</v>
      </c>
      <c r="AB693">
        <v>2723.95</v>
      </c>
      <c r="AC693">
        <v>6.0785889431498319E-3</v>
      </c>
      <c r="AD693">
        <v>1.5032974235038576E-2</v>
      </c>
      <c r="AE693">
        <v>6.0785889431498319E-3</v>
      </c>
      <c r="AF693">
        <v>2.3225330766394769E-2</v>
      </c>
      <c r="AG693">
        <v>4.2355151359890764E-2</v>
      </c>
      <c r="AH693">
        <v>0.11577847867939206</v>
      </c>
      <c r="AI693">
        <v>13.449801335354101</v>
      </c>
      <c r="AJ693">
        <v>12.396123477820399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0.03</v>
      </c>
      <c r="AM693" t="s">
        <v>2950</v>
      </c>
      <c r="AN693">
        <v>-2.2000000000000002</v>
      </c>
      <c r="AO693" t="s">
        <v>2949</v>
      </c>
      <c r="AP693">
        <v>-7.6016626690771999E-2</v>
      </c>
      <c r="AQ693">
        <f>(Table2[[#This Row],[Sharpe Ratio]]-AVERAGE(Table2[Sharpe Ratio]))/_xlfn.STDEV.P(Table2[Sharpe Ratio])</f>
        <v>-1.4787279351542799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676</v>
      </c>
      <c r="AT693">
        <f>_xlfn.RANK.AVG(Table2[[#This Row],[6M Return vs Nifty Z-Score]],Table2[6M Return vs Nifty Z-Score])</f>
        <v>613</v>
      </c>
      <c r="AU693">
        <f>_xlfn.RANK.AVG(Table2[[#This Row],[Sharpe Ratio Z-Score]],Table2[Sharpe Ratio Z-Score])</f>
        <v>677</v>
      </c>
      <c r="AV693">
        <f>(Table2[[#This Row],[Rank 1Y]]+Table2[[#This Row],[Rank 6M]]+Table2[[#This Row],[Rank Sharpe]])/3</f>
        <v>655.33333333333337</v>
      </c>
    </row>
    <row r="694" spans="1:48" hidden="1" x14ac:dyDescent="0.3">
      <c r="A694" t="s">
        <v>2327</v>
      </c>
      <c r="B694" t="s">
        <v>2328</v>
      </c>
      <c r="C694" t="s">
        <v>2913</v>
      </c>
      <c r="D694" t="s">
        <v>283</v>
      </c>
      <c r="E694">
        <v>1911.5539696000001</v>
      </c>
      <c r="F694">
        <v>623.35</v>
      </c>
      <c r="G694">
        <v>-17.900105027984999</v>
      </c>
      <c r="H694">
        <f>(Table2[[#This Row],[1Y Return vs Nifty]]-AVERAGE(Table2[1Y Return vs Nifty]))/_xlfn.STDEV.P(Table2[1Y Return vs Nifty])</f>
        <v>-0.7620269145143973</v>
      </c>
      <c r="I694">
        <v>1.79737483144909</v>
      </c>
      <c r="J694">
        <f>(Table2[[#This Row],[1M Return vs Nifty]]-AVERAGE(Table2[1M Return vs Nifty]))/_xlfn.STDEV.P(Table2[1M Return vs Nifty])</f>
        <v>-0.13896349369380723</v>
      </c>
      <c r="K694">
        <v>-26.8679078812428</v>
      </c>
      <c r="L694">
        <f>(Table2[[#This Row],[6M Return vs Nifty]]-AVERAGE(Table2[6M Return vs Nifty]))/_xlfn.STDEV.P(Table2[6M Return vs Nifty])</f>
        <v>-1.2793310664045148</v>
      </c>
      <c r="M694">
        <v>-4.4028089961154997</v>
      </c>
      <c r="N694">
        <f>(Table2[[#This Row],[1W Return vs Nifty]]-AVERAGE(Table2[1W Return vs Nifty]))/_xlfn.STDEV.P(Table2[1W Return vs Nifty])</f>
        <v>-1.1235865631580182</v>
      </c>
      <c r="O694">
        <v>613.01</v>
      </c>
      <c r="P694">
        <v>605.29880459544904</v>
      </c>
      <c r="Q694">
        <v>617.54037759658297</v>
      </c>
      <c r="R694">
        <v>53.459550516160697</v>
      </c>
      <c r="S694">
        <v>1.686758780444042E-2</v>
      </c>
      <c r="T694">
        <v>2.9821957795894694E-2</v>
      </c>
      <c r="U694">
        <v>9.4076802330360643E-3</v>
      </c>
      <c r="V694">
        <v>1.8655900335862701</v>
      </c>
      <c r="W694">
        <v>620</v>
      </c>
      <c r="X694">
        <v>646.5</v>
      </c>
      <c r="Y694">
        <v>620</v>
      </c>
      <c r="Z694">
        <v>666</v>
      </c>
      <c r="AA694">
        <v>528.04999999999995</v>
      </c>
      <c r="AB694">
        <v>684</v>
      </c>
      <c r="AC694">
        <v>5.4032258064515837E-3</v>
      </c>
      <c r="AD694">
        <v>3.7138044437314388E-2</v>
      </c>
      <c r="AE694">
        <v>5.4032258064515837E-3</v>
      </c>
      <c r="AF694">
        <v>6.8420630464426146E-2</v>
      </c>
      <c r="AG694">
        <v>0.18047533377521074</v>
      </c>
      <c r="AH694">
        <v>9.7296863720221394E-2</v>
      </c>
      <c r="AI694">
        <v>23.189219539584499</v>
      </c>
      <c r="AJ694">
        <v>38.954525189478296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-0.03</v>
      </c>
      <c r="AM694" t="s">
        <v>2949</v>
      </c>
      <c r="AN694">
        <v>15.79</v>
      </c>
      <c r="AO694" t="s">
        <v>2950</v>
      </c>
      <c r="AP694">
        <v>-7.3911201500317006E-2</v>
      </c>
      <c r="AQ694">
        <f>(Table2[[#This Row],[Sharpe Ratio]]-AVERAGE(Table2[Sharpe Ratio]))/_xlfn.STDEV.P(Table2[Sharpe Ratio])</f>
        <v>-1.4551052211072368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607</v>
      </c>
      <c r="AT694">
        <f>_xlfn.RANK.AVG(Table2[[#This Row],[6M Return vs Nifty Z-Score]],Table2[6M Return vs Nifty Z-Score])</f>
        <v>690</v>
      </c>
      <c r="AU694">
        <f>_xlfn.RANK.AVG(Table2[[#This Row],[Sharpe Ratio Z-Score]],Table2[Sharpe Ratio Z-Score])</f>
        <v>675</v>
      </c>
      <c r="AV694">
        <f>(Table2[[#This Row],[Rank 1Y]]+Table2[[#This Row],[Rank 6M]]+Table2[[#This Row],[Rank Sharpe]])/3</f>
        <v>657.33333333333337</v>
      </c>
    </row>
    <row r="695" spans="1:48" hidden="1" x14ac:dyDescent="0.3">
      <c r="A695" t="s">
        <v>1786</v>
      </c>
      <c r="B695" t="s">
        <v>1787</v>
      </c>
      <c r="C695" t="s">
        <v>2917</v>
      </c>
      <c r="D695" t="s">
        <v>1408</v>
      </c>
      <c r="E695">
        <v>3562.5450000000001</v>
      </c>
      <c r="F695">
        <v>332.9</v>
      </c>
      <c r="G695">
        <v>-50.618309570871098</v>
      </c>
      <c r="H695">
        <f>(Table2[[#This Row],[1Y Return vs Nifty]]-AVERAGE(Table2[1Y Return vs Nifty]))/_xlfn.STDEV.P(Table2[1Y Return vs Nifty])</f>
        <v>-1.1531575308951225</v>
      </c>
      <c r="I695">
        <v>-1.6535224706261</v>
      </c>
      <c r="J695">
        <f>(Table2[[#This Row],[1M Return vs Nifty]]-AVERAGE(Table2[1M Return vs Nifty]))/_xlfn.STDEV.P(Table2[1M Return vs Nifty])</f>
        <v>-0.43811249624596948</v>
      </c>
      <c r="K695">
        <v>-27.279670210878599</v>
      </c>
      <c r="L695">
        <f>(Table2[[#This Row],[6M Return vs Nifty]]-AVERAGE(Table2[6M Return vs Nifty]))/_xlfn.STDEV.P(Table2[6M Return vs Nifty])</f>
        <v>-1.2919159542166145</v>
      </c>
      <c r="M695">
        <v>2.90615758027183</v>
      </c>
      <c r="N695">
        <f>(Table2[[#This Row],[1W Return vs Nifty]]-AVERAGE(Table2[1W Return vs Nifty]))/_xlfn.STDEV.P(Table2[1W Return vs Nifty])</f>
        <v>0.25985133181339515</v>
      </c>
      <c r="O695">
        <v>323.22000000000003</v>
      </c>
      <c r="P695">
        <v>323.74036674519499</v>
      </c>
      <c r="Q695">
        <v>352.53318144895599</v>
      </c>
      <c r="R695">
        <v>46.634782988483799</v>
      </c>
      <c r="S695">
        <v>2.99486417919681E-2</v>
      </c>
      <c r="T695">
        <v>2.8293145358713412E-2</v>
      </c>
      <c r="U695">
        <v>-5.5691726288745746E-2</v>
      </c>
      <c r="V695">
        <v>1.6810864570181301</v>
      </c>
      <c r="W695">
        <v>330.7</v>
      </c>
      <c r="X695">
        <v>337</v>
      </c>
      <c r="Y695">
        <v>318</v>
      </c>
      <c r="Z695">
        <v>350.95</v>
      </c>
      <c r="AA695">
        <v>290.39999999999998</v>
      </c>
      <c r="AB695">
        <v>350.95</v>
      </c>
      <c r="AC695">
        <v>6.6525551859690779E-3</v>
      </c>
      <c r="AD695">
        <v>1.2316010814058309E-2</v>
      </c>
      <c r="AE695">
        <v>4.685534591194962E-2</v>
      </c>
      <c r="AF695">
        <v>5.4220486632622356E-2</v>
      </c>
      <c r="AG695">
        <v>0.14634986225895319</v>
      </c>
      <c r="AH695">
        <v>5.4220486632622356E-2</v>
      </c>
      <c r="AI695">
        <v>44.112346049864797</v>
      </c>
      <c r="AJ695">
        <v>14.6349862258953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-0.02</v>
      </c>
      <c r="AM695" t="s">
        <v>2949</v>
      </c>
      <c r="AN695">
        <v>11</v>
      </c>
      <c r="AO695" t="s">
        <v>2950</v>
      </c>
      <c r="AP695">
        <v>-8.2783256045560003E-3</v>
      </c>
      <c r="AQ695">
        <f>(Table2[[#This Row],[Sharpe Ratio]]-AVERAGE(Table2[Sharpe Ratio]))/_xlfn.STDEV.P(Table2[Sharpe Ratio])</f>
        <v>-0.71870923496651706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715</v>
      </c>
      <c r="AT695">
        <f>_xlfn.RANK.AVG(Table2[[#This Row],[6M Return vs Nifty Z-Score]],Table2[6M Return vs Nifty Z-Score])</f>
        <v>692</v>
      </c>
      <c r="AU695">
        <f>_xlfn.RANK.AVG(Table2[[#This Row],[Sharpe Ratio Z-Score]],Table2[Sharpe Ratio Z-Score])</f>
        <v>566</v>
      </c>
      <c r="AV695">
        <f>(Table2[[#This Row],[Rank 1Y]]+Table2[[#This Row],[Rank 6M]]+Table2[[#This Row],[Rank Sharpe]])/3</f>
        <v>657.66666666666663</v>
      </c>
    </row>
    <row r="696" spans="1:48" hidden="1" x14ac:dyDescent="0.3">
      <c r="A696" t="s">
        <v>869</v>
      </c>
      <c r="B696" t="s">
        <v>870</v>
      </c>
      <c r="C696" t="s">
        <v>2916</v>
      </c>
      <c r="D696" t="s">
        <v>159</v>
      </c>
      <c r="E696">
        <v>15347.829410189999</v>
      </c>
      <c r="F696">
        <v>2655.1</v>
      </c>
      <c r="G696">
        <v>-35.844496780419803</v>
      </c>
      <c r="H696">
        <f>(Table2[[#This Row],[1Y Return vs Nifty]]-AVERAGE(Table2[1Y Return vs Nifty]))/_xlfn.STDEV.P(Table2[1Y Return vs Nifty])</f>
        <v>-0.97654360651402217</v>
      </c>
      <c r="I696">
        <v>-4.4330738369292604</v>
      </c>
      <c r="J696">
        <f>(Table2[[#This Row],[1M Return vs Nifty]]-AVERAGE(Table2[1M Return vs Nifty]))/_xlfn.STDEV.P(Table2[1M Return vs Nifty])</f>
        <v>-0.67906432586781007</v>
      </c>
      <c r="K696">
        <v>-13.663907648980199</v>
      </c>
      <c r="L696">
        <f>(Table2[[#This Row],[6M Return vs Nifty]]-AVERAGE(Table2[6M Return vs Nifty]))/_xlfn.STDEV.P(Table2[6M Return vs Nifty])</f>
        <v>-0.87577093077739099</v>
      </c>
      <c r="M696">
        <v>0.55355034894613997</v>
      </c>
      <c r="N696">
        <f>(Table2[[#This Row],[1W Return vs Nifty]]-AVERAGE(Table2[1W Return vs Nifty]))/_xlfn.STDEV.P(Table2[1W Return vs Nifty])</f>
        <v>-0.18544910317757471</v>
      </c>
      <c r="O696">
        <v>2571.77</v>
      </c>
      <c r="P696">
        <v>2588.1710494791701</v>
      </c>
      <c r="Q696">
        <v>2650.4759465900802</v>
      </c>
      <c r="R696">
        <v>28.975697284073799</v>
      </c>
      <c r="S696">
        <v>3.2401808870933246E-2</v>
      </c>
      <c r="T696">
        <v>2.5859554581718402E-2</v>
      </c>
      <c r="U696">
        <v>1.7446124783244699E-3</v>
      </c>
      <c r="V696">
        <v>0.80393058748984203</v>
      </c>
      <c r="W696">
        <v>2627.15</v>
      </c>
      <c r="X696">
        <v>2717.25</v>
      </c>
      <c r="Y696">
        <v>2535.75</v>
      </c>
      <c r="Z696">
        <v>2717.25</v>
      </c>
      <c r="AA696">
        <v>2230</v>
      </c>
      <c r="AB696">
        <v>2717.25</v>
      </c>
      <c r="AC696">
        <v>1.0638905277582156E-2</v>
      </c>
      <c r="AD696">
        <v>2.340778125117704E-2</v>
      </c>
      <c r="AE696">
        <v>4.70669427191166E-2</v>
      </c>
      <c r="AF696">
        <v>2.340778125117704E-2</v>
      </c>
      <c r="AG696">
        <v>0.19062780269058299</v>
      </c>
      <c r="AH696">
        <v>2.340778125117704E-2</v>
      </c>
      <c r="AI696">
        <v>25.628036608790602</v>
      </c>
      <c r="AJ696">
        <v>19.062780269058301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-0.03</v>
      </c>
      <c r="AM696" t="s">
        <v>2949</v>
      </c>
      <c r="AN696">
        <v>11.99</v>
      </c>
      <c r="AO696" t="s">
        <v>2950</v>
      </c>
      <c r="AP696">
        <v>-9.3205375185906006E-2</v>
      </c>
      <c r="AQ696">
        <f>(Table2[[#This Row],[Sharpe Ratio]]-AVERAGE(Table2[Sharpe Ratio]))/_xlfn.STDEV.P(Table2[Sharpe Ratio])</f>
        <v>-1.6715844148657919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686</v>
      </c>
      <c r="AT696">
        <f>_xlfn.RANK.AVG(Table2[[#This Row],[6M Return vs Nifty Z-Score]],Table2[6M Return vs Nifty Z-Score])</f>
        <v>596</v>
      </c>
      <c r="AU696">
        <f>_xlfn.RANK.AVG(Table2[[#This Row],[Sharpe Ratio Z-Score]],Table2[Sharpe Ratio Z-Score])</f>
        <v>694</v>
      </c>
      <c r="AV696">
        <f>(Table2[[#This Row],[Rank 1Y]]+Table2[[#This Row],[Rank 6M]]+Table2[[#This Row],[Rank Sharpe]])/3</f>
        <v>658.66666666666663</v>
      </c>
    </row>
    <row r="697" spans="1:48" hidden="1" x14ac:dyDescent="0.3">
      <c r="A697" t="s">
        <v>1984</v>
      </c>
      <c r="B697" t="s">
        <v>1985</v>
      </c>
      <c r="C697" t="s">
        <v>2920</v>
      </c>
      <c r="D697" t="s">
        <v>445</v>
      </c>
      <c r="E697">
        <v>2776.5921778799998</v>
      </c>
      <c r="F697">
        <v>234.36</v>
      </c>
      <c r="G697">
        <v>-22.578033886983398</v>
      </c>
      <c r="H697">
        <f>(Table2[[#This Row],[1Y Return vs Nifty]]-AVERAGE(Table2[1Y Return vs Nifty]))/_xlfn.STDEV.P(Table2[1Y Return vs Nifty])</f>
        <v>-0.8179493351841175</v>
      </c>
      <c r="I697">
        <v>-7.4179606479525102</v>
      </c>
      <c r="J697">
        <f>(Table2[[#This Row],[1M Return vs Nifty]]-AVERAGE(Table2[1M Return vs Nifty]))/_xlfn.STDEV.P(Table2[1M Return vs Nifty])</f>
        <v>-0.93781613274185127</v>
      </c>
      <c r="K697">
        <v>-44.223186765492002</v>
      </c>
      <c r="L697">
        <f>(Table2[[#This Row],[6M Return vs Nifty]]-AVERAGE(Table2[6M Return vs Nifty]))/_xlfn.STDEV.P(Table2[6M Return vs Nifty])</f>
        <v>-1.8097687047848039</v>
      </c>
      <c r="M697">
        <v>1.37943482932063</v>
      </c>
      <c r="N697">
        <f>(Table2[[#This Row],[1W Return vs Nifty]]-AVERAGE(Table2[1W Return vs Nifty]))/_xlfn.STDEV.P(Table2[1W Return vs Nifty])</f>
        <v>-2.9126061461930749E-2</v>
      </c>
      <c r="O697">
        <v>232.96</v>
      </c>
      <c r="P697">
        <v>240.825627967174</v>
      </c>
      <c r="Q697">
        <v>274.93036631584198</v>
      </c>
      <c r="R697">
        <v>53.544475274656499</v>
      </c>
      <c r="S697">
        <v>6.0096153846154188E-3</v>
      </c>
      <c r="T697">
        <v>-2.6847757116843396E-2</v>
      </c>
      <c r="U697">
        <v>-0.14756597046553399</v>
      </c>
      <c r="V697">
        <v>1.3401497911867699</v>
      </c>
      <c r="W697">
        <v>233.53</v>
      </c>
      <c r="X697">
        <v>242.8</v>
      </c>
      <c r="Y697">
        <v>226.75</v>
      </c>
      <c r="Z697">
        <v>247.49</v>
      </c>
      <c r="AA697">
        <v>191.5</v>
      </c>
      <c r="AB697">
        <v>263.89999999999998</v>
      </c>
      <c r="AC697">
        <v>3.5541472187727852E-3</v>
      </c>
      <c r="AD697">
        <v>3.6012971496842461E-2</v>
      </c>
      <c r="AE697">
        <v>3.3561190738699009E-2</v>
      </c>
      <c r="AF697">
        <v>5.6024918928144762E-2</v>
      </c>
      <c r="AG697">
        <v>0.22381201044386434</v>
      </c>
      <c r="AH697">
        <v>0.12604540023894839</v>
      </c>
      <c r="AI697">
        <v>84.225123741252702</v>
      </c>
      <c r="AJ697">
        <v>22.381201044386401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</v>
      </c>
      <c r="AM697" t="s">
        <v>2951</v>
      </c>
      <c r="AN697">
        <v>18.84</v>
      </c>
      <c r="AO697" t="s">
        <v>2950</v>
      </c>
      <c r="AP697">
        <v>-4.4940508985038999E-2</v>
      </c>
      <c r="AQ697">
        <f>(Table2[[#This Row],[Sharpe Ratio]]-AVERAGE(Table2[Sharpe Ratio]))/_xlfn.STDEV.P(Table2[Sharpe Ratio])</f>
        <v>-1.1300562057654362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627</v>
      </c>
      <c r="AT697">
        <f>_xlfn.RANK.AVG(Table2[[#This Row],[6M Return vs Nifty Z-Score]],Table2[6M Return vs Nifty Z-Score])</f>
        <v>722</v>
      </c>
      <c r="AU697">
        <f>_xlfn.RANK.AVG(Table2[[#This Row],[Sharpe Ratio Z-Score]],Table2[Sharpe Ratio Z-Score])</f>
        <v>632</v>
      </c>
      <c r="AV697">
        <f>(Table2[[#This Row],[Rank 1Y]]+Table2[[#This Row],[Rank 6M]]+Table2[[#This Row],[Rank Sharpe]])/3</f>
        <v>660.33333333333337</v>
      </c>
    </row>
    <row r="698" spans="1:48" hidden="1" x14ac:dyDescent="0.3">
      <c r="A698" t="s">
        <v>1021</v>
      </c>
      <c r="B698" t="s">
        <v>1022</v>
      </c>
      <c r="C698" t="s">
        <v>2918</v>
      </c>
      <c r="D698" t="s">
        <v>101</v>
      </c>
      <c r="E698">
        <v>11403.99596529</v>
      </c>
      <c r="F698">
        <v>350.45</v>
      </c>
      <c r="G698">
        <v>-24.471793212452699</v>
      </c>
      <c r="H698">
        <f>(Table2[[#This Row],[1Y Return vs Nifty]]-AVERAGE(Table2[1Y Return vs Nifty]))/_xlfn.STDEV.P(Table2[1Y Return vs Nifty])</f>
        <v>-0.84058832967040287</v>
      </c>
      <c r="I698">
        <v>4.7945661330338698</v>
      </c>
      <c r="J698">
        <f>(Table2[[#This Row],[1M Return vs Nifty]]-AVERAGE(Table2[1M Return vs Nifty]))/_xlfn.STDEV.P(Table2[1M Return vs Nifty])</f>
        <v>0.12085495636204673</v>
      </c>
      <c r="K698">
        <v>-17.695796204936901</v>
      </c>
      <c r="L698">
        <f>(Table2[[#This Row],[6M Return vs Nifty]]-AVERAGE(Table2[6M Return vs Nifty]))/_xlfn.STDEV.P(Table2[6M Return vs Nifty])</f>
        <v>-0.99899945727344941</v>
      </c>
      <c r="M698">
        <v>6.2146700645548503E-2</v>
      </c>
      <c r="N698">
        <f>(Table2[[#This Row],[1W Return vs Nifty]]-AVERAGE(Table2[1W Return vs Nifty]))/_xlfn.STDEV.P(Table2[1W Return vs Nifty])</f>
        <v>-0.27846176395269995</v>
      </c>
      <c r="O698">
        <v>339.46</v>
      </c>
      <c r="P698">
        <v>331.72955017091499</v>
      </c>
      <c r="Q698">
        <v>339.760877573458</v>
      </c>
      <c r="R698">
        <v>44.346785172561198</v>
      </c>
      <c r="S698">
        <v>3.2374948447534413E-2</v>
      </c>
      <c r="T698">
        <v>5.6432867736503356E-2</v>
      </c>
      <c r="U698">
        <v>3.1460721737248676E-2</v>
      </c>
      <c r="V698">
        <v>1.17942130863506</v>
      </c>
      <c r="W698">
        <v>347</v>
      </c>
      <c r="X698">
        <v>354.85</v>
      </c>
      <c r="Y698">
        <v>347</v>
      </c>
      <c r="Z698">
        <v>367.7</v>
      </c>
      <c r="AA698">
        <v>299</v>
      </c>
      <c r="AB698">
        <v>374.9</v>
      </c>
      <c r="AC698">
        <v>9.9423631123918277E-3</v>
      </c>
      <c r="AD698">
        <v>1.2555286060779158E-2</v>
      </c>
      <c r="AE698">
        <v>9.9423631123918277E-3</v>
      </c>
      <c r="AF698">
        <v>4.9222428306463062E-2</v>
      </c>
      <c r="AG698">
        <v>0.17207357859531758</v>
      </c>
      <c r="AH698">
        <v>6.9767441860465018E-2</v>
      </c>
      <c r="AI698">
        <v>13.5682693679554</v>
      </c>
      <c r="AJ698">
        <v>20.305526948163301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0.04</v>
      </c>
      <c r="AM698" t="s">
        <v>2950</v>
      </c>
      <c r="AN698">
        <v>13.69</v>
      </c>
      <c r="AO698" t="s">
        <v>2950</v>
      </c>
      <c r="AP698">
        <v>-0.123017350255349</v>
      </c>
      <c r="AQ698">
        <f>(Table2[[#This Row],[Sharpe Ratio]]-AVERAGE(Table2[Sharpe Ratio]))/_xlfn.STDEV.P(Table2[Sharpe Ratio])</f>
        <v>-2.0060725578953877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634</v>
      </c>
      <c r="AT698">
        <f>_xlfn.RANK.AVG(Table2[[#This Row],[6M Return vs Nifty Z-Score]],Table2[6M Return vs Nifty Z-Score])</f>
        <v>640</v>
      </c>
      <c r="AU698">
        <f>_xlfn.RANK.AVG(Table2[[#This Row],[Sharpe Ratio Z-Score]],Table2[Sharpe Ratio Z-Score])</f>
        <v>715</v>
      </c>
      <c r="AV698">
        <f>(Table2[[#This Row],[Rank 1Y]]+Table2[[#This Row],[Rank 6M]]+Table2[[#This Row],[Rank Sharpe]])/3</f>
        <v>663</v>
      </c>
    </row>
    <row r="699" spans="1:48" hidden="1" x14ac:dyDescent="0.3">
      <c r="A699" t="s">
        <v>490</v>
      </c>
      <c r="B699" t="s">
        <v>491</v>
      </c>
      <c r="C699" t="s">
        <v>2920</v>
      </c>
      <c r="D699" t="s">
        <v>445</v>
      </c>
      <c r="E699">
        <v>38716.342122779999</v>
      </c>
      <c r="F699">
        <v>569</v>
      </c>
      <c r="G699">
        <v>-41.696463854603003</v>
      </c>
      <c r="H699">
        <f>(Table2[[#This Row],[1Y Return vs Nifty]]-AVERAGE(Table2[1Y Return vs Nifty]))/_xlfn.STDEV.P(Table2[1Y Return vs Nifty])</f>
        <v>-1.046501097175369</v>
      </c>
      <c r="I699">
        <v>7.0356420143801204</v>
      </c>
      <c r="J699">
        <f>(Table2[[#This Row],[1M Return vs Nifty]]-AVERAGE(Table2[1M Return vs Nifty]))/_xlfn.STDEV.P(Table2[1M Return vs Nifty])</f>
        <v>0.31512779494964704</v>
      </c>
      <c r="K699">
        <v>-12.021933177587499</v>
      </c>
      <c r="L699">
        <f>(Table2[[#This Row],[6M Return vs Nifty]]-AVERAGE(Table2[6M Return vs Nifty]))/_xlfn.STDEV.P(Table2[6M Return vs Nifty])</f>
        <v>-0.825586484494784</v>
      </c>
      <c r="M699">
        <v>1.9847764626447999</v>
      </c>
      <c r="N699">
        <f>(Table2[[#This Row],[1W Return vs Nifty]]-AVERAGE(Table2[1W Return vs Nifty]))/_xlfn.STDEV.P(Table2[1W Return vs Nifty])</f>
        <v>8.5452729697144736E-2</v>
      </c>
      <c r="O699">
        <v>541.1</v>
      </c>
      <c r="P699">
        <v>518.51968616263105</v>
      </c>
      <c r="Q699">
        <v>545.38353524639604</v>
      </c>
      <c r="R699">
        <v>58.830165649136703</v>
      </c>
      <c r="S699">
        <v>5.1561633709110932E-2</v>
      </c>
      <c r="T699">
        <v>9.7354671740536469E-2</v>
      </c>
      <c r="U699">
        <v>4.3302489399380972E-2</v>
      </c>
      <c r="V699">
        <v>0.86023336508803305</v>
      </c>
      <c r="W699">
        <v>561.25</v>
      </c>
      <c r="X699">
        <v>574.35</v>
      </c>
      <c r="Y699">
        <v>550.1</v>
      </c>
      <c r="Z699">
        <v>577.70000000000005</v>
      </c>
      <c r="AA699">
        <v>478</v>
      </c>
      <c r="AB699">
        <v>577.70000000000005</v>
      </c>
      <c r="AC699">
        <v>1.38084632516704E-2</v>
      </c>
      <c r="AD699">
        <v>9.4024604569420411E-3</v>
      </c>
      <c r="AE699">
        <v>3.435738956553358E-2</v>
      </c>
      <c r="AF699">
        <v>1.5289982425307658E-2</v>
      </c>
      <c r="AG699">
        <v>0.19037656903765687</v>
      </c>
      <c r="AH699">
        <v>1.5289982425307658E-2</v>
      </c>
      <c r="AI699">
        <v>21.080843585237201</v>
      </c>
      <c r="AJ699">
        <v>27.065654309959701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0.13</v>
      </c>
      <c r="AM699" t="s">
        <v>2950</v>
      </c>
      <c r="AN699">
        <v>14.11</v>
      </c>
      <c r="AO699" t="s">
        <v>2950</v>
      </c>
      <c r="AP699">
        <v>-0.153506311372405</v>
      </c>
      <c r="AQ699">
        <f>(Table2[[#This Row],[Sharpe Ratio]]-AVERAGE(Table2[Sharpe Ratio]))/_xlfn.STDEV.P(Table2[Sharpe Ratio])</f>
        <v>-2.3481564340287302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703</v>
      </c>
      <c r="AT699">
        <f>_xlfn.RANK.AVG(Table2[[#This Row],[6M Return vs Nifty Z-Score]],Table2[6M Return vs Nifty Z-Score])</f>
        <v>582</v>
      </c>
      <c r="AU699">
        <f>_xlfn.RANK.AVG(Table2[[#This Row],[Sharpe Ratio Z-Score]],Table2[Sharpe Ratio Z-Score])</f>
        <v>724</v>
      </c>
      <c r="AV699">
        <f>(Table2[[#This Row],[Rank 1Y]]+Table2[[#This Row],[Rank 6M]]+Table2[[#This Row],[Rank Sharpe]])/3</f>
        <v>669.66666666666663</v>
      </c>
    </row>
    <row r="700" spans="1:48" hidden="1" x14ac:dyDescent="0.3">
      <c r="A700" t="s">
        <v>1950</v>
      </c>
      <c r="B700" t="s">
        <v>1951</v>
      </c>
      <c r="C700" t="s">
        <v>2913</v>
      </c>
      <c r="D700" t="s">
        <v>65</v>
      </c>
      <c r="E700">
        <v>2866.8665755000002</v>
      </c>
      <c r="F700">
        <v>327.05</v>
      </c>
      <c r="G700">
        <v>-25.024899969270201</v>
      </c>
      <c r="H700">
        <f>(Table2[[#This Row],[1Y Return vs Nifty]]-AVERAGE(Table2[1Y Return vs Nifty]))/_xlfn.STDEV.P(Table2[1Y Return vs Nifty])</f>
        <v>-0.84720045859804016</v>
      </c>
      <c r="I700">
        <v>-3.0220179815176298</v>
      </c>
      <c r="J700">
        <f>(Table2[[#This Row],[1M Return vs Nifty]]-AVERAGE(Table2[1M Return vs Nifty]))/_xlfn.STDEV.P(Table2[1M Return vs Nifty])</f>
        <v>-0.55674369017751035</v>
      </c>
      <c r="K700">
        <v>-28.7227914657337</v>
      </c>
      <c r="L700">
        <f>(Table2[[#This Row],[6M Return vs Nifty]]-AVERAGE(Table2[6M Return vs Nifty]))/_xlfn.STDEV.P(Table2[6M Return vs Nifty])</f>
        <v>-1.3360227551172013</v>
      </c>
      <c r="M700">
        <v>-0.32012642153517601</v>
      </c>
      <c r="N700">
        <f>(Table2[[#This Row],[1W Return vs Nifty]]-AVERAGE(Table2[1W Return vs Nifty]))/_xlfn.STDEV.P(Table2[1W Return vs Nifty])</f>
        <v>-0.35081824799551675</v>
      </c>
      <c r="O700">
        <v>321.24</v>
      </c>
      <c r="P700">
        <v>325.27543702154998</v>
      </c>
      <c r="Q700">
        <v>341.06398786903901</v>
      </c>
      <c r="R700">
        <v>28.2134087861523</v>
      </c>
      <c r="S700">
        <v>1.8086166106337842E-2</v>
      </c>
      <c r="T700">
        <v>5.4555701921399358E-3</v>
      </c>
      <c r="U700">
        <v>-4.1089028356813939E-2</v>
      </c>
      <c r="V700">
        <v>0.74012300905915096</v>
      </c>
      <c r="W700">
        <v>324.95</v>
      </c>
      <c r="X700">
        <v>333.75</v>
      </c>
      <c r="Y700">
        <v>322.35000000000002</v>
      </c>
      <c r="Z700">
        <v>333.75</v>
      </c>
      <c r="AA700">
        <v>286.60000000000002</v>
      </c>
      <c r="AB700">
        <v>333.75</v>
      </c>
      <c r="AC700">
        <v>6.462532697338208E-3</v>
      </c>
      <c r="AD700">
        <v>2.0486164195077095E-2</v>
      </c>
      <c r="AE700">
        <v>1.4580425003877684E-2</v>
      </c>
      <c r="AF700">
        <v>2.0486164195077095E-2</v>
      </c>
      <c r="AG700">
        <v>0.14113747383112352</v>
      </c>
      <c r="AH700">
        <v>2.0486164195077095E-2</v>
      </c>
      <c r="AI700">
        <v>26.891912551597599</v>
      </c>
      <c r="AJ700">
        <v>14.113747383112299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-0.05</v>
      </c>
      <c r="AM700" t="s">
        <v>2949</v>
      </c>
      <c r="AN700">
        <v>9.64</v>
      </c>
      <c r="AO700" t="s">
        <v>2950</v>
      </c>
      <c r="AP700">
        <v>-7.2851507218802E-2</v>
      </c>
      <c r="AQ700">
        <f>(Table2[[#This Row],[Sharpe Ratio]]-AVERAGE(Table2[Sharpe Ratio]))/_xlfn.STDEV.P(Table2[Sharpe Ratio])</f>
        <v>-1.4432155300828287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638</v>
      </c>
      <c r="AT700">
        <f>_xlfn.RANK.AVG(Table2[[#This Row],[6M Return vs Nifty Z-Score]],Table2[6M Return vs Nifty Z-Score])</f>
        <v>701</v>
      </c>
      <c r="AU700">
        <f>_xlfn.RANK.AVG(Table2[[#This Row],[Sharpe Ratio Z-Score]],Table2[Sharpe Ratio Z-Score])</f>
        <v>672</v>
      </c>
      <c r="AV700">
        <f>(Table2[[#This Row],[Rank 1Y]]+Table2[[#This Row],[Rank 6M]]+Table2[[#This Row],[Rank Sharpe]])/3</f>
        <v>670.33333333333337</v>
      </c>
    </row>
    <row r="701" spans="1:48" hidden="1" x14ac:dyDescent="0.3">
      <c r="A701" t="s">
        <v>2184</v>
      </c>
      <c r="B701" t="s">
        <v>2185</v>
      </c>
      <c r="C701" t="s">
        <v>2913</v>
      </c>
      <c r="D701" t="s">
        <v>268</v>
      </c>
      <c r="E701">
        <v>2182.0835093400001</v>
      </c>
      <c r="F701">
        <v>415.8</v>
      </c>
      <c r="G701">
        <v>-31.5672083751939</v>
      </c>
      <c r="H701">
        <f>(Table2[[#This Row],[1Y Return vs Nifty]]-AVERAGE(Table2[1Y Return vs Nifty]))/_xlfn.STDEV.P(Table2[1Y Return vs Nifty])</f>
        <v>-0.92541065243699616</v>
      </c>
      <c r="I701">
        <v>7.2620624359710497</v>
      </c>
      <c r="J701">
        <f>(Table2[[#This Row],[1M Return vs Nifty]]-AVERAGE(Table2[1M Return vs Nifty]))/_xlfn.STDEV.P(Table2[1M Return vs Nifty])</f>
        <v>0.33475557211810564</v>
      </c>
      <c r="K701">
        <v>-20.322968691250001</v>
      </c>
      <c r="L701">
        <f>(Table2[[#This Row],[6M Return vs Nifty]]-AVERAGE(Table2[6M Return vs Nifty]))/_xlfn.STDEV.P(Table2[6M Return vs Nifty])</f>
        <v>-1.0792949788004651</v>
      </c>
      <c r="M701">
        <v>7.4446226426939397</v>
      </c>
      <c r="N701">
        <f>(Table2[[#This Row],[1W Return vs Nifty]]-AVERAGE(Table2[1W Return vs Nifty]))/_xlfn.STDEV.P(Table2[1W Return vs Nifty])</f>
        <v>1.1188899505755527</v>
      </c>
      <c r="O701">
        <v>388.6</v>
      </c>
      <c r="P701">
        <v>385.36076060069797</v>
      </c>
      <c r="Q701">
        <v>403.542963815284</v>
      </c>
      <c r="R701">
        <v>41.437907862915701</v>
      </c>
      <c r="S701">
        <v>6.9994853319608863E-2</v>
      </c>
      <c r="T701">
        <v>7.8988943637783748E-2</v>
      </c>
      <c r="U701">
        <v>3.0373559406989159E-2</v>
      </c>
      <c r="V701">
        <v>2.0649732565153398</v>
      </c>
      <c r="W701">
        <v>412.55</v>
      </c>
      <c r="X701">
        <v>426.5</v>
      </c>
      <c r="Y701">
        <v>402.1</v>
      </c>
      <c r="Z701">
        <v>426.5</v>
      </c>
      <c r="AA701">
        <v>330.85</v>
      </c>
      <c r="AB701">
        <v>426.5</v>
      </c>
      <c r="AC701">
        <v>7.877832989940714E-3</v>
      </c>
      <c r="AD701">
        <v>2.5733525733525608E-2</v>
      </c>
      <c r="AE701">
        <v>3.4071126585426548E-2</v>
      </c>
      <c r="AF701">
        <v>2.5733525733525608E-2</v>
      </c>
      <c r="AG701">
        <v>0.25676288348194043</v>
      </c>
      <c r="AH701">
        <v>2.5733525733525608E-2</v>
      </c>
      <c r="AI701">
        <v>28.8840788840788</v>
      </c>
      <c r="AJ701">
        <v>25.676288348193999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0.08</v>
      </c>
      <c r="AM701" t="s">
        <v>2950</v>
      </c>
      <c r="AN701">
        <v>22.73</v>
      </c>
      <c r="AO701" t="s">
        <v>2950</v>
      </c>
      <c r="AP701">
        <v>-8.5629445289784001E-2</v>
      </c>
      <c r="AQ701">
        <f>(Table2[[#This Row],[Sharpe Ratio]]-AVERAGE(Table2[Sharpe Ratio]))/_xlfn.STDEV.P(Table2[Sharpe Ratio])</f>
        <v>-1.586583044887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668</v>
      </c>
      <c r="AT701">
        <f>_xlfn.RANK.AVG(Table2[[#This Row],[6M Return vs Nifty Z-Score]],Table2[6M Return vs Nifty Z-Score])</f>
        <v>656</v>
      </c>
      <c r="AU701">
        <f>_xlfn.RANK.AVG(Table2[[#This Row],[Sharpe Ratio Z-Score]],Table2[Sharpe Ratio Z-Score])</f>
        <v>687</v>
      </c>
      <c r="AV701">
        <f>(Table2[[#This Row],[Rank 1Y]]+Table2[[#This Row],[Rank 6M]]+Table2[[#This Row],[Rank Sharpe]])/3</f>
        <v>670.33333333333337</v>
      </c>
    </row>
    <row r="702" spans="1:48" hidden="1" x14ac:dyDescent="0.3">
      <c r="A702" t="s">
        <v>535</v>
      </c>
      <c r="B702" t="s">
        <v>536</v>
      </c>
      <c r="C702" t="s">
        <v>2918</v>
      </c>
      <c r="D702" t="s">
        <v>101</v>
      </c>
      <c r="E702">
        <v>33616.974760104997</v>
      </c>
      <c r="F702">
        <v>1823.2</v>
      </c>
      <c r="G702">
        <v>-43.892110906876503</v>
      </c>
      <c r="H702">
        <f>(Table2[[#This Row],[1Y Return vs Nifty]]-AVERAGE(Table2[1Y Return vs Nifty]))/_xlfn.STDEV.P(Table2[1Y Return vs Nifty])</f>
        <v>-1.0727490162439286</v>
      </c>
      <c r="I702">
        <v>-2.2457616035991999</v>
      </c>
      <c r="J702">
        <f>(Table2[[#This Row],[1M Return vs Nifty]]-AVERAGE(Table2[1M Return vs Nifty]))/_xlfn.STDEV.P(Table2[1M Return vs Nifty])</f>
        <v>-0.48945211327679822</v>
      </c>
      <c r="K702">
        <v>-29.167010798916301</v>
      </c>
      <c r="L702">
        <f>(Table2[[#This Row],[6M Return vs Nifty]]-AVERAGE(Table2[6M Return vs Nifty]))/_xlfn.STDEV.P(Table2[6M Return vs Nifty])</f>
        <v>-1.3495996417571556</v>
      </c>
      <c r="M702">
        <v>-1.3764245060607501</v>
      </c>
      <c r="N702">
        <f>(Table2[[#This Row],[1W Return vs Nifty]]-AVERAGE(Table2[1W Return vs Nifty]))/_xlfn.STDEV.P(Table2[1W Return vs Nifty])</f>
        <v>-0.55075387271699383</v>
      </c>
      <c r="O702">
        <v>1838.51</v>
      </c>
      <c r="P702">
        <v>1857.8516874680699</v>
      </c>
      <c r="Q702">
        <v>1992.17728387694</v>
      </c>
      <c r="R702">
        <v>44.187344768760703</v>
      </c>
      <c r="S702">
        <v>-8.3273955540084099E-3</v>
      </c>
      <c r="T702">
        <v>-1.8651482086438298E-2</v>
      </c>
      <c r="U702">
        <v>-8.4820404913008685E-2</v>
      </c>
      <c r="V702">
        <v>1.0660066860267501</v>
      </c>
      <c r="W702">
        <v>1803.05</v>
      </c>
      <c r="X702">
        <v>1869.6</v>
      </c>
      <c r="Y702">
        <v>1803.05</v>
      </c>
      <c r="Z702">
        <v>1899</v>
      </c>
      <c r="AA702">
        <v>1651.4</v>
      </c>
      <c r="AB702">
        <v>1912.55</v>
      </c>
      <c r="AC702">
        <v>1.1175508166717529E-2</v>
      </c>
      <c r="AD702">
        <v>2.5449758666081568E-2</v>
      </c>
      <c r="AE702">
        <v>1.1175508166717529E-2</v>
      </c>
      <c r="AF702">
        <v>4.1575252303641896E-2</v>
      </c>
      <c r="AG702">
        <v>0.10403294174639699</v>
      </c>
      <c r="AH702">
        <v>4.9007240017551412E-2</v>
      </c>
      <c r="AI702">
        <v>33.320535322509798</v>
      </c>
      <c r="AJ702">
        <v>10.403294174639599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-0.13</v>
      </c>
      <c r="AM702" t="s">
        <v>2949</v>
      </c>
      <c r="AN702">
        <v>7.55</v>
      </c>
      <c r="AO702" t="s">
        <v>2950</v>
      </c>
      <c r="AP702">
        <v>-3.2560972237900998E-2</v>
      </c>
      <c r="AQ702">
        <f>(Table2[[#This Row],[Sharpe Ratio]]-AVERAGE(Table2[Sharpe Ratio]))/_xlfn.STDEV.P(Table2[Sharpe Ratio])</f>
        <v>-0.99115872418391149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707</v>
      </c>
      <c r="AT702">
        <f>_xlfn.RANK.AVG(Table2[[#This Row],[6M Return vs Nifty Z-Score]],Table2[6M Return vs Nifty Z-Score])</f>
        <v>704</v>
      </c>
      <c r="AU702">
        <f>_xlfn.RANK.AVG(Table2[[#This Row],[Sharpe Ratio Z-Score]],Table2[Sharpe Ratio Z-Score])</f>
        <v>612</v>
      </c>
      <c r="AV702">
        <f>(Table2[[#This Row],[Rank 1Y]]+Table2[[#This Row],[Rank 6M]]+Table2[[#This Row],[Rank Sharpe]])/3</f>
        <v>674.33333333333337</v>
      </c>
    </row>
    <row r="703" spans="1:48" hidden="1" x14ac:dyDescent="0.3">
      <c r="A703" t="s">
        <v>1411</v>
      </c>
      <c r="B703" t="s">
        <v>1412</v>
      </c>
      <c r="C703" t="s">
        <v>2917</v>
      </c>
      <c r="D703" t="s">
        <v>104</v>
      </c>
      <c r="E703">
        <v>6459.3106766800001</v>
      </c>
      <c r="F703">
        <v>1363.1</v>
      </c>
      <c r="G703">
        <v>-31.657593332465002</v>
      </c>
      <c r="H703">
        <f>(Table2[[#This Row],[1Y Return vs Nifty]]-AVERAGE(Table2[1Y Return vs Nifty]))/_xlfn.STDEV.P(Table2[1Y Return vs Nifty])</f>
        <v>-0.92649116172969459</v>
      </c>
      <c r="I703">
        <v>-5.0522432724802204</v>
      </c>
      <c r="J703">
        <f>(Table2[[#This Row],[1M Return vs Nifty]]-AVERAGE(Table2[1M Return vs Nifty]))/_xlfn.STDEV.P(Table2[1M Return vs Nifty])</f>
        <v>-0.73273845837371532</v>
      </c>
      <c r="K703">
        <v>-16.163091208651299</v>
      </c>
      <c r="L703">
        <f>(Table2[[#This Row],[6M Return vs Nifty]]-AVERAGE(Table2[6M Return vs Nifty]))/_xlfn.STDEV.P(Table2[6M Return vs Nifty])</f>
        <v>-0.95215466589984332</v>
      </c>
      <c r="M703">
        <v>-0.30478844712895498</v>
      </c>
      <c r="N703">
        <f>(Table2[[#This Row],[1W Return vs Nifty]]-AVERAGE(Table2[1W Return vs Nifty]))/_xlfn.STDEV.P(Table2[1W Return vs Nifty])</f>
        <v>-0.34791508312208319</v>
      </c>
      <c r="O703">
        <v>1364.41</v>
      </c>
      <c r="P703">
        <v>1366.3062942977599</v>
      </c>
      <c r="Q703">
        <v>1401.67547415029</v>
      </c>
      <c r="R703">
        <v>42.337655042375602</v>
      </c>
      <c r="S703">
        <v>-9.6012195747630091E-4</v>
      </c>
      <c r="T703">
        <v>-2.3466877896569649E-3</v>
      </c>
      <c r="U703">
        <v>-2.7520973907084301E-2</v>
      </c>
      <c r="V703">
        <v>0.82680599564399204</v>
      </c>
      <c r="W703">
        <v>1360</v>
      </c>
      <c r="X703">
        <v>1379.55</v>
      </c>
      <c r="Y703">
        <v>1350</v>
      </c>
      <c r="Z703">
        <v>1385.05</v>
      </c>
      <c r="AA703">
        <v>1260.8499999999999</v>
      </c>
      <c r="AB703">
        <v>1387.1</v>
      </c>
      <c r="AC703">
        <v>2.2794117647058076E-3</v>
      </c>
      <c r="AD703">
        <v>1.2068080111510504E-2</v>
      </c>
      <c r="AE703">
        <v>9.7037037037035478E-3</v>
      </c>
      <c r="AF703">
        <v>1.6103000513535415E-2</v>
      </c>
      <c r="AG703">
        <v>8.1096085973747956E-2</v>
      </c>
      <c r="AH703">
        <v>1.7606925390653672E-2</v>
      </c>
      <c r="AI703">
        <v>23.244809625119199</v>
      </c>
      <c r="AJ703">
        <v>9.0479999999999894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-0.03</v>
      </c>
      <c r="AM703" t="s">
        <v>2949</v>
      </c>
      <c r="AN703">
        <v>4.34</v>
      </c>
      <c r="AO703" t="s">
        <v>2950</v>
      </c>
      <c r="AP703">
        <v>-0.14878866072261501</v>
      </c>
      <c r="AQ703">
        <f>(Table2[[#This Row],[Sharpe Ratio]]-AVERAGE(Table2[Sharpe Ratio]))/_xlfn.STDEV.P(Table2[Sharpe Ratio])</f>
        <v>-2.2952247446108069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669</v>
      </c>
      <c r="AT703">
        <f>_xlfn.RANK.AVG(Table2[[#This Row],[6M Return vs Nifty Z-Score]],Table2[6M Return vs Nifty Z-Score])</f>
        <v>635</v>
      </c>
      <c r="AU703">
        <f>_xlfn.RANK.AVG(Table2[[#This Row],[Sharpe Ratio Z-Score]],Table2[Sharpe Ratio Z-Score])</f>
        <v>722</v>
      </c>
      <c r="AV703">
        <f>(Table2[[#This Row],[Rank 1Y]]+Table2[[#This Row],[Rank 6M]]+Table2[[#This Row],[Rank Sharpe]])/3</f>
        <v>675.33333333333337</v>
      </c>
    </row>
    <row r="704" spans="1:48" hidden="1" x14ac:dyDescent="0.3">
      <c r="A704" t="s">
        <v>803</v>
      </c>
      <c r="B704" t="s">
        <v>804</v>
      </c>
      <c r="C704" t="s">
        <v>2920</v>
      </c>
      <c r="D704" t="s">
        <v>165</v>
      </c>
      <c r="E704">
        <v>17312.340775100001</v>
      </c>
      <c r="F704">
        <v>6486.9</v>
      </c>
      <c r="G704">
        <v>-32.745243250390203</v>
      </c>
      <c r="H704">
        <f>(Table2[[#This Row],[1Y Return vs Nifty]]-AVERAGE(Table2[1Y Return vs Nifty]))/_xlfn.STDEV.P(Table2[1Y Return vs Nifty])</f>
        <v>-0.93949350060336079</v>
      </c>
      <c r="I704">
        <v>4.79531191843071</v>
      </c>
      <c r="J704">
        <f>(Table2[[#This Row],[1M Return vs Nifty]]-AVERAGE(Table2[1M Return vs Nifty]))/_xlfn.STDEV.P(Table2[1M Return vs Nifty])</f>
        <v>0.12091960649157929</v>
      </c>
      <c r="K704">
        <v>-16.0396711290967</v>
      </c>
      <c r="L704">
        <f>(Table2[[#This Row],[6M Return vs Nifty]]-AVERAGE(Table2[6M Return vs Nifty]))/_xlfn.STDEV.P(Table2[6M Return vs Nifty])</f>
        <v>-0.94838251934061613</v>
      </c>
      <c r="M704">
        <v>4.4611065988105203</v>
      </c>
      <c r="N704">
        <f>(Table2[[#This Row],[1W Return vs Nifty]]-AVERAGE(Table2[1W Return vs Nifty]))/_xlfn.STDEV.P(Table2[1W Return vs Nifty])</f>
        <v>0.55417138027889412</v>
      </c>
      <c r="O704">
        <v>6101.64</v>
      </c>
      <c r="P704">
        <v>6032.5003972709601</v>
      </c>
      <c r="Q704">
        <v>6380.3896428346097</v>
      </c>
      <c r="R704">
        <v>38.499881306271703</v>
      </c>
      <c r="S704">
        <v>6.3140401596947671E-2</v>
      </c>
      <c r="T704">
        <v>7.5325250361293783E-2</v>
      </c>
      <c r="U704">
        <v>1.6693393840767179E-2</v>
      </c>
      <c r="V704">
        <v>0.82446925710406005</v>
      </c>
      <c r="W704">
        <v>6440</v>
      </c>
      <c r="X704">
        <v>6588.8</v>
      </c>
      <c r="Y704">
        <v>6188.2</v>
      </c>
      <c r="Z704">
        <v>6588.8</v>
      </c>
      <c r="AA704">
        <v>5174.8500000000004</v>
      </c>
      <c r="AB704">
        <v>6588.8</v>
      </c>
      <c r="AC704">
        <v>7.2826086956521152E-3</v>
      </c>
      <c r="AD704">
        <v>1.5708581911236585E-2</v>
      </c>
      <c r="AE704">
        <v>4.8269286706958292E-2</v>
      </c>
      <c r="AF704">
        <v>1.5708581911236585E-2</v>
      </c>
      <c r="AG704">
        <v>0.25354358097336149</v>
      </c>
      <c r="AH704">
        <v>1.5708581911236585E-2</v>
      </c>
      <c r="AI704">
        <v>17.003499360249101</v>
      </c>
      <c r="AJ704">
        <v>25.3543580973361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0.04</v>
      </c>
      <c r="AM704" t="s">
        <v>2950</v>
      </c>
      <c r="AN704">
        <v>18.47</v>
      </c>
      <c r="AO704" t="s">
        <v>2950</v>
      </c>
      <c r="AP704">
        <v>-0.13959763869097</v>
      </c>
      <c r="AQ704">
        <f>(Table2[[#This Row],[Sharpe Ratio]]-AVERAGE(Table2[Sharpe Ratio]))/_xlfn.STDEV.P(Table2[Sharpe Ratio])</f>
        <v>-2.1921021609930524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674</v>
      </c>
      <c r="AT704">
        <f>_xlfn.RANK.AVG(Table2[[#This Row],[6M Return vs Nifty Z-Score]],Table2[6M Return vs Nifty Z-Score])</f>
        <v>633</v>
      </c>
      <c r="AU704">
        <f>_xlfn.RANK.AVG(Table2[[#This Row],[Sharpe Ratio Z-Score]],Table2[Sharpe Ratio Z-Score])</f>
        <v>721</v>
      </c>
      <c r="AV704">
        <f>(Table2[[#This Row],[Rank 1Y]]+Table2[[#This Row],[Rank 6M]]+Table2[[#This Row],[Rank Sharpe]])/3</f>
        <v>676</v>
      </c>
    </row>
    <row r="705" spans="1:48" hidden="1" x14ac:dyDescent="0.3">
      <c r="A705" t="s">
        <v>102</v>
      </c>
      <c r="B705" t="s">
        <v>103</v>
      </c>
      <c r="C705" t="s">
        <v>2917</v>
      </c>
      <c r="D705" t="s">
        <v>104</v>
      </c>
      <c r="E705">
        <v>275643.16575712501</v>
      </c>
      <c r="F705">
        <v>2890.85</v>
      </c>
      <c r="G705">
        <v>-37.452780021428602</v>
      </c>
      <c r="H705">
        <f>(Table2[[#This Row],[1Y Return vs Nifty]]-AVERAGE(Table2[1Y Return vs Nifty]))/_xlfn.STDEV.P(Table2[1Y Return vs Nifty])</f>
        <v>-0.99576986981786653</v>
      </c>
      <c r="I705">
        <v>-0.58419771807725096</v>
      </c>
      <c r="J705">
        <f>(Table2[[#This Row],[1M Return vs Nifty]]-AVERAGE(Table2[1M Return vs Nifty]))/_xlfn.STDEV.P(Table2[1M Return vs Nifty])</f>
        <v>-0.34541561044268521</v>
      </c>
      <c r="K705">
        <v>-23.043861161657698</v>
      </c>
      <c r="L705">
        <f>(Table2[[#This Row],[6M Return vs Nifty]]-AVERAGE(Table2[6M Return vs Nifty]))/_xlfn.STDEV.P(Table2[6M Return vs Nifty])</f>
        <v>-1.1624549087512079</v>
      </c>
      <c r="M705">
        <v>-0.27118936243341302</v>
      </c>
      <c r="N705">
        <f>(Table2[[#This Row],[1W Return vs Nifty]]-AVERAGE(Table2[1W Return vs Nifty]))/_xlfn.STDEV.P(Table2[1W Return vs Nifty])</f>
        <v>-0.34155546353450228</v>
      </c>
      <c r="O705">
        <v>2898.55</v>
      </c>
      <c r="P705">
        <v>2891.2760581418902</v>
      </c>
      <c r="Q705">
        <v>2993.15920957771</v>
      </c>
      <c r="R705">
        <v>54.5734881047728</v>
      </c>
      <c r="S705">
        <v>-2.6565006641252609E-3</v>
      </c>
      <c r="T705">
        <v>-1.4735989691838647E-4</v>
      </c>
      <c r="U705">
        <v>-3.4181011571430719E-2</v>
      </c>
      <c r="V705">
        <v>0.87698318442409595</v>
      </c>
      <c r="W705">
        <v>2880.1</v>
      </c>
      <c r="X705">
        <v>2928</v>
      </c>
      <c r="Y705">
        <v>2872.4</v>
      </c>
      <c r="Z705">
        <v>2928</v>
      </c>
      <c r="AA705">
        <v>2775.75</v>
      </c>
      <c r="AB705">
        <v>3027.3</v>
      </c>
      <c r="AC705">
        <v>3.7325092878719435E-3</v>
      </c>
      <c r="AD705">
        <v>1.2850891606275061E-2</v>
      </c>
      <c r="AE705">
        <v>6.4232001114050696E-3</v>
      </c>
      <c r="AF705">
        <v>1.2850891606275061E-2</v>
      </c>
      <c r="AG705">
        <v>4.146627037737538E-2</v>
      </c>
      <c r="AH705">
        <v>4.7200650327758442E-2</v>
      </c>
      <c r="AI705">
        <v>23.423906463496898</v>
      </c>
      <c r="AJ705">
        <v>8.2674806187034093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-0.06</v>
      </c>
      <c r="AM705" t="s">
        <v>2949</v>
      </c>
      <c r="AN705">
        <v>1.1599999999999999</v>
      </c>
      <c r="AO705" t="s">
        <v>2950</v>
      </c>
      <c r="AP705">
        <v>-7.2194254870781002E-2</v>
      </c>
      <c r="AQ705">
        <f>(Table2[[#This Row],[Sharpe Ratio]]-AVERAGE(Table2[Sharpe Ratio]))/_xlfn.STDEV.P(Table2[Sharpe Ratio])</f>
        <v>-1.4358412076208218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691</v>
      </c>
      <c r="AT705">
        <f>_xlfn.RANK.AVG(Table2[[#This Row],[6M Return vs Nifty Z-Score]],Table2[6M Return vs Nifty Z-Score])</f>
        <v>669</v>
      </c>
      <c r="AU705">
        <f>_xlfn.RANK.AVG(Table2[[#This Row],[Sharpe Ratio Z-Score]],Table2[Sharpe Ratio Z-Score])</f>
        <v>671</v>
      </c>
      <c r="AV705">
        <f>(Table2[[#This Row],[Rank 1Y]]+Table2[[#This Row],[Rank 6M]]+Table2[[#This Row],[Rank Sharpe]])/3</f>
        <v>677</v>
      </c>
    </row>
    <row r="706" spans="1:48" hidden="1" x14ac:dyDescent="0.3">
      <c r="A706" t="s">
        <v>906</v>
      </c>
      <c r="B706" t="s">
        <v>907</v>
      </c>
      <c r="C706" t="s">
        <v>2922</v>
      </c>
      <c r="D706" t="s">
        <v>630</v>
      </c>
      <c r="E706">
        <v>14566.2770043</v>
      </c>
      <c r="F706">
        <v>155.59</v>
      </c>
      <c r="G706">
        <v>-38.333917197801803</v>
      </c>
      <c r="H706">
        <f>(Table2[[#This Row],[1Y Return vs Nifty]]-AVERAGE(Table2[1Y Return vs Nifty]))/_xlfn.STDEV.P(Table2[1Y Return vs Nifty])</f>
        <v>-1.0063034468195959</v>
      </c>
      <c r="I706">
        <v>7.2193986515172304</v>
      </c>
      <c r="J706">
        <f>(Table2[[#This Row],[1M Return vs Nifty]]-AVERAGE(Table2[1M Return vs Nifty]))/_xlfn.STDEV.P(Table2[1M Return vs Nifty])</f>
        <v>0.33105716342979558</v>
      </c>
      <c r="K706">
        <v>-51.226937488186302</v>
      </c>
      <c r="L706">
        <f>(Table2[[#This Row],[6M Return vs Nifty]]-AVERAGE(Table2[6M Return vs Nifty]))/_xlfn.STDEV.P(Table2[6M Return vs Nifty])</f>
        <v>-2.0238276673591136</v>
      </c>
      <c r="M706">
        <v>-5.8828817716081598</v>
      </c>
      <c r="N706">
        <f>(Table2[[#This Row],[1W Return vs Nifty]]-AVERAGE(Table2[1W Return vs Nifty]))/_xlfn.STDEV.P(Table2[1W Return vs Nifty])</f>
        <v>-1.4037340701321359</v>
      </c>
      <c r="O706">
        <v>154.88</v>
      </c>
      <c r="P706">
        <v>152.471233122022</v>
      </c>
      <c r="Q706">
        <v>187.61157343309799</v>
      </c>
      <c r="R706">
        <v>73.011182956864204</v>
      </c>
      <c r="S706">
        <v>4.5841942148761028E-3</v>
      </c>
      <c r="T706">
        <v>2.0454788841919314E-2</v>
      </c>
      <c r="U706">
        <v>-0.17068016032879141</v>
      </c>
      <c r="V706">
        <v>1.0754729636587701</v>
      </c>
      <c r="W706">
        <v>153.62</v>
      </c>
      <c r="X706">
        <v>157.55000000000001</v>
      </c>
      <c r="Y706">
        <v>153.62</v>
      </c>
      <c r="Z706">
        <v>165.09</v>
      </c>
      <c r="AA706">
        <v>125.5</v>
      </c>
      <c r="AB706">
        <v>168.7</v>
      </c>
      <c r="AC706">
        <v>1.2823851061059655E-2</v>
      </c>
      <c r="AD706">
        <v>1.2597210617649068E-2</v>
      </c>
      <c r="AE706">
        <v>1.2823851061059655E-2</v>
      </c>
      <c r="AF706">
        <v>6.1057908605951505E-2</v>
      </c>
      <c r="AG706">
        <v>0.23976095617529891</v>
      </c>
      <c r="AH706">
        <v>8.4259913876213011E-2</v>
      </c>
      <c r="AI706">
        <v>92.621633781091305</v>
      </c>
      <c r="AJ706">
        <v>23.976095617529801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-0.03</v>
      </c>
      <c r="AM706" t="s">
        <v>2949</v>
      </c>
      <c r="AN706">
        <v>11.08</v>
      </c>
      <c r="AO706" t="s">
        <v>2950</v>
      </c>
      <c r="AP706">
        <v>-3.735347099045E-2</v>
      </c>
      <c r="AQ706">
        <f>(Table2[[#This Row],[Sharpe Ratio]]-AVERAGE(Table2[Sharpe Ratio]))/_xlfn.STDEV.P(Table2[Sharpe Ratio])</f>
        <v>-1.0449302037480035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693</v>
      </c>
      <c r="AT706">
        <f>_xlfn.RANK.AVG(Table2[[#This Row],[6M Return vs Nifty Z-Score]],Table2[6M Return vs Nifty Z-Score])</f>
        <v>724</v>
      </c>
      <c r="AU706">
        <f>_xlfn.RANK.AVG(Table2[[#This Row],[Sharpe Ratio Z-Score]],Table2[Sharpe Ratio Z-Score])</f>
        <v>618</v>
      </c>
      <c r="AV706">
        <f>(Table2[[#This Row],[Rank 1Y]]+Table2[[#This Row],[Rank 6M]]+Table2[[#This Row],[Rank Sharpe]])/3</f>
        <v>678.33333333333337</v>
      </c>
    </row>
    <row r="707" spans="1:48" hidden="1" x14ac:dyDescent="0.3">
      <c r="A707" t="s">
        <v>1532</v>
      </c>
      <c r="B707" t="s">
        <v>1533</v>
      </c>
      <c r="C707" t="s">
        <v>2916</v>
      </c>
      <c r="D707" t="s">
        <v>485</v>
      </c>
      <c r="E707">
        <v>5380.645031</v>
      </c>
      <c r="F707">
        <v>1053.75</v>
      </c>
      <c r="G707">
        <v>-30.849779271669298</v>
      </c>
      <c r="H707">
        <f>(Table2[[#This Row],[1Y Return vs Nifty]]-AVERAGE(Table2[1Y Return vs Nifty]))/_xlfn.STDEV.P(Table2[1Y Return vs Nifty])</f>
        <v>-0.91683412779600526</v>
      </c>
      <c r="I707">
        <v>0.85439283423657597</v>
      </c>
      <c r="J707">
        <f>(Table2[[#This Row],[1M Return vs Nifty]]-AVERAGE(Table2[1M Return vs Nifty]))/_xlfn.STDEV.P(Table2[1M Return vs Nifty])</f>
        <v>-0.22070806595944201</v>
      </c>
      <c r="K707">
        <v>-28.874756555872299</v>
      </c>
      <c r="L707">
        <f>(Table2[[#This Row],[6M Return vs Nifty]]-AVERAGE(Table2[6M Return vs Nifty]))/_xlfn.STDEV.P(Table2[6M Return vs Nifty])</f>
        <v>-1.3406673364037931</v>
      </c>
      <c r="M707">
        <v>0.93347639545100003</v>
      </c>
      <c r="N707">
        <f>(Table2[[#This Row],[1W Return vs Nifty]]-AVERAGE(Table2[1W Return vs Nifty]))/_xlfn.STDEV.P(Table2[1W Return vs Nifty])</f>
        <v>-0.1135368725594276</v>
      </c>
      <c r="O707">
        <v>1039.8800000000001</v>
      </c>
      <c r="P707">
        <v>1050.6479570301201</v>
      </c>
      <c r="Q707">
        <v>1126.94406420929</v>
      </c>
      <c r="R707">
        <v>40.835866009789598</v>
      </c>
      <c r="S707">
        <v>1.3338077470477216E-2</v>
      </c>
      <c r="T707">
        <v>2.9525046416580825E-3</v>
      </c>
      <c r="U707">
        <v>-6.4949154562206179E-2</v>
      </c>
      <c r="V707">
        <v>0.61710766861398703</v>
      </c>
      <c r="W707">
        <v>1046.2</v>
      </c>
      <c r="X707">
        <v>1076.3</v>
      </c>
      <c r="Y707">
        <v>1039.3</v>
      </c>
      <c r="Z707">
        <v>1100.95</v>
      </c>
      <c r="AA707">
        <v>968</v>
      </c>
      <c r="AB707">
        <v>1100.95</v>
      </c>
      <c r="AC707">
        <v>7.2165933855858899E-3</v>
      </c>
      <c r="AD707">
        <v>2.139976275207589E-2</v>
      </c>
      <c r="AE707">
        <v>1.3903588954103707E-2</v>
      </c>
      <c r="AF707">
        <v>4.4792408066429479E-2</v>
      </c>
      <c r="AG707">
        <v>8.8584710743801587E-2</v>
      </c>
      <c r="AH707">
        <v>4.4792408066429479E-2</v>
      </c>
      <c r="AI707">
        <v>33.304863582443602</v>
      </c>
      <c r="AJ707">
        <v>12.9058180649308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-0.19</v>
      </c>
      <c r="AM707" t="s">
        <v>2949</v>
      </c>
      <c r="AN707">
        <v>5.43</v>
      </c>
      <c r="AO707" t="s">
        <v>2950</v>
      </c>
      <c r="AP707">
        <v>-7.3891662555699997E-2</v>
      </c>
      <c r="AQ707">
        <f>(Table2[[#This Row],[Sharpe Ratio]]-AVERAGE(Table2[Sharpe Ratio]))/_xlfn.STDEV.P(Table2[Sharpe Ratio])</f>
        <v>-1.4548859956018325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661</v>
      </c>
      <c r="AT707">
        <f>_xlfn.RANK.AVG(Table2[[#This Row],[6M Return vs Nifty Z-Score]],Table2[6M Return vs Nifty Z-Score])</f>
        <v>702</v>
      </c>
      <c r="AU707">
        <f>_xlfn.RANK.AVG(Table2[[#This Row],[Sharpe Ratio Z-Score]],Table2[Sharpe Ratio Z-Score])</f>
        <v>674</v>
      </c>
      <c r="AV707">
        <f>(Table2[[#This Row],[Rank 1Y]]+Table2[[#This Row],[Rank 6M]]+Table2[[#This Row],[Rank Sharpe]])/3</f>
        <v>679</v>
      </c>
    </row>
    <row r="708" spans="1:48" hidden="1" x14ac:dyDescent="0.3">
      <c r="A708" t="s">
        <v>203</v>
      </c>
      <c r="B708" t="s">
        <v>204</v>
      </c>
      <c r="C708" t="s">
        <v>2906</v>
      </c>
      <c r="D708" t="s">
        <v>35</v>
      </c>
      <c r="E708">
        <v>121519.34659743001</v>
      </c>
      <c r="F708">
        <v>580.95000000000005</v>
      </c>
      <c r="G708">
        <v>-34.208747517351398</v>
      </c>
      <c r="H708">
        <f>(Table2[[#This Row],[1Y Return vs Nifty]]-AVERAGE(Table2[1Y Return vs Nifty]))/_xlfn.STDEV.P(Table2[1Y Return vs Nifty])</f>
        <v>-0.95698899994416475</v>
      </c>
      <c r="I708">
        <v>-0.55168335466804397</v>
      </c>
      <c r="J708">
        <f>(Table2[[#This Row],[1M Return vs Nifty]]-AVERAGE(Table2[1M Return vs Nifty]))/_xlfn.STDEV.P(Table2[1M Return vs Nifty])</f>
        <v>-0.34259702775793427</v>
      </c>
      <c r="K708">
        <v>-20.3855151953621</v>
      </c>
      <c r="L708">
        <f>(Table2[[#This Row],[6M Return vs Nifty]]-AVERAGE(Table2[6M Return vs Nifty]))/_xlfn.STDEV.P(Table2[6M Return vs Nifty])</f>
        <v>-1.0812066173371571</v>
      </c>
      <c r="M708">
        <v>-1.2242106838507101</v>
      </c>
      <c r="N708">
        <f>(Table2[[#This Row],[1W Return vs Nifty]]-AVERAGE(Table2[1W Return vs Nifty]))/_xlfn.STDEV.P(Table2[1W Return vs Nifty])</f>
        <v>-0.52194290914464503</v>
      </c>
      <c r="O708">
        <v>576.42999999999995</v>
      </c>
      <c r="P708">
        <v>579.01228767932503</v>
      </c>
      <c r="Q708">
        <v>599.72949125054799</v>
      </c>
      <c r="R708">
        <v>48.810956416137699</v>
      </c>
      <c r="S708">
        <v>7.8413684228788583E-3</v>
      </c>
      <c r="T708">
        <v>3.3465823815956863E-3</v>
      </c>
      <c r="U708">
        <v>-3.1313269606584093E-2</v>
      </c>
      <c r="V708">
        <v>1.13881893374543</v>
      </c>
      <c r="W708">
        <v>580</v>
      </c>
      <c r="X708">
        <v>592.6</v>
      </c>
      <c r="Y708">
        <v>580</v>
      </c>
      <c r="Z708">
        <v>605.15</v>
      </c>
      <c r="AA708">
        <v>511.4</v>
      </c>
      <c r="AB708">
        <v>605.15</v>
      </c>
      <c r="AC708">
        <v>1.6379310344827314E-3</v>
      </c>
      <c r="AD708">
        <v>2.0053360874429771E-2</v>
      </c>
      <c r="AE708">
        <v>1.6379310344827314E-3</v>
      </c>
      <c r="AF708">
        <v>4.1655908425854093E-2</v>
      </c>
      <c r="AG708">
        <v>0.13599921783339863</v>
      </c>
      <c r="AH708">
        <v>4.1655908425854093E-2</v>
      </c>
      <c r="AI708">
        <v>22.316894741371801</v>
      </c>
      <c r="AJ708">
        <v>13.5999217833398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-0.16</v>
      </c>
      <c r="AM708" t="s">
        <v>2949</v>
      </c>
      <c r="AN708">
        <v>8.6999999999999993</v>
      </c>
      <c r="AO708" t="s">
        <v>2950</v>
      </c>
      <c r="AP708">
        <v>-9.9253949773064995E-2</v>
      </c>
      <c r="AQ708">
        <f>(Table2[[#This Row],[Sharpe Ratio]]-AVERAGE(Table2[Sharpe Ratio]))/_xlfn.STDEV.P(Table2[Sharpe Ratio])</f>
        <v>-1.7394489718742456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677</v>
      </c>
      <c r="AT708">
        <f>_xlfn.RANK.AVG(Table2[[#This Row],[6M Return vs Nifty Z-Score]],Table2[6M Return vs Nifty Z-Score])</f>
        <v>659</v>
      </c>
      <c r="AU708">
        <f>_xlfn.RANK.AVG(Table2[[#This Row],[Sharpe Ratio Z-Score]],Table2[Sharpe Ratio Z-Score])</f>
        <v>703</v>
      </c>
      <c r="AV708">
        <f>(Table2[[#This Row],[Rank 1Y]]+Table2[[#This Row],[Rank 6M]]+Table2[[#This Row],[Rank Sharpe]])/3</f>
        <v>679.66666666666663</v>
      </c>
    </row>
    <row r="709" spans="1:48" hidden="1" x14ac:dyDescent="0.3">
      <c r="A709" t="s">
        <v>1227</v>
      </c>
      <c r="B709" t="s">
        <v>1228</v>
      </c>
      <c r="C709" t="s">
        <v>2916</v>
      </c>
      <c r="D709" t="s">
        <v>159</v>
      </c>
      <c r="E709">
        <v>8378.40799376</v>
      </c>
      <c r="F709">
        <v>684.55</v>
      </c>
      <c r="G709">
        <v>-39.907446326921097</v>
      </c>
      <c r="H709">
        <f>(Table2[[#This Row],[1Y Return vs Nifty]]-AVERAGE(Table2[1Y Return vs Nifty]))/_xlfn.STDEV.P(Table2[1Y Return vs Nifty])</f>
        <v>-1.025114241200404</v>
      </c>
      <c r="I709">
        <v>-4.7111336499549097</v>
      </c>
      <c r="J709">
        <f>(Table2[[#This Row],[1M Return vs Nifty]]-AVERAGE(Table2[1M Return vs Nifty]))/_xlfn.STDEV.P(Table2[1M Return vs Nifty])</f>
        <v>-0.703168582945076</v>
      </c>
      <c r="K709">
        <v>-18.853577396358801</v>
      </c>
      <c r="L709">
        <f>(Table2[[#This Row],[6M Return vs Nifty]]-AVERAGE(Table2[6M Return vs Nifty]))/_xlfn.STDEV.P(Table2[6M Return vs Nifty])</f>
        <v>-1.0343852741787778</v>
      </c>
      <c r="M709">
        <v>-1.1756405865544</v>
      </c>
      <c r="N709">
        <f>(Table2[[#This Row],[1W Return vs Nifty]]-AVERAGE(Table2[1W Return vs Nifty]))/_xlfn.STDEV.P(Table2[1W Return vs Nifty])</f>
        <v>-0.51274958304855323</v>
      </c>
      <c r="O709">
        <v>699.07</v>
      </c>
      <c r="P709">
        <v>697.72384152776601</v>
      </c>
      <c r="Q709">
        <v>723.28109278001398</v>
      </c>
      <c r="R709">
        <v>52.338175839099797</v>
      </c>
      <c r="S709">
        <v>-2.0770452172171772E-2</v>
      </c>
      <c r="T709">
        <v>-1.8881168656814218E-2</v>
      </c>
      <c r="U709">
        <v>-5.3549156982863444E-2</v>
      </c>
      <c r="V709">
        <v>0.871667395395883</v>
      </c>
      <c r="W709">
        <v>682</v>
      </c>
      <c r="X709">
        <v>697.95</v>
      </c>
      <c r="Y709">
        <v>682</v>
      </c>
      <c r="Z709">
        <v>709.95</v>
      </c>
      <c r="AA709">
        <v>660</v>
      </c>
      <c r="AB709">
        <v>755</v>
      </c>
      <c r="AC709">
        <v>3.7390029325512497E-3</v>
      </c>
      <c r="AD709">
        <v>1.9574903221094342E-2</v>
      </c>
      <c r="AE709">
        <v>3.7390029325512497E-3</v>
      </c>
      <c r="AF709">
        <v>3.7104667299685978E-2</v>
      </c>
      <c r="AG709">
        <v>3.7196969696969617E-2</v>
      </c>
      <c r="AH709">
        <v>0.10291432327806604</v>
      </c>
      <c r="AI709">
        <v>42.867577240522898</v>
      </c>
      <c r="AJ709">
        <v>14.3585031740728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-0.04</v>
      </c>
      <c r="AM709" t="s">
        <v>2949</v>
      </c>
      <c r="AN709">
        <v>-2.71</v>
      </c>
      <c r="AO709" t="s">
        <v>2949</v>
      </c>
      <c r="AP709">
        <v>-9.3348154491688998E-2</v>
      </c>
      <c r="AQ709">
        <f>(Table2[[#This Row],[Sharpe Ratio]]-AVERAGE(Table2[Sharpe Ratio]))/_xlfn.STDEV.P(Table2[Sharpe Ratio])</f>
        <v>-1.6731863880575433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697</v>
      </c>
      <c r="AT709">
        <f>_xlfn.RANK.AVG(Table2[[#This Row],[6M Return vs Nifty Z-Score]],Table2[6M Return vs Nifty Z-Score])</f>
        <v>649</v>
      </c>
      <c r="AU709">
        <f>_xlfn.RANK.AVG(Table2[[#This Row],[Sharpe Ratio Z-Score]],Table2[Sharpe Ratio Z-Score])</f>
        <v>695</v>
      </c>
      <c r="AV709">
        <f>(Table2[[#This Row],[Rank 1Y]]+Table2[[#This Row],[Rank 6M]]+Table2[[#This Row],[Rank Sharpe]])/3</f>
        <v>680.33333333333337</v>
      </c>
    </row>
    <row r="710" spans="1:48" hidden="1" x14ac:dyDescent="0.3">
      <c r="A710" t="s">
        <v>1437</v>
      </c>
      <c r="B710" t="s">
        <v>1438</v>
      </c>
      <c r="C710" t="s">
        <v>2917</v>
      </c>
      <c r="D710" t="s">
        <v>485</v>
      </c>
      <c r="E710">
        <v>6151.2506739500004</v>
      </c>
      <c r="F710">
        <v>325.8</v>
      </c>
      <c r="G710">
        <v>-21.397041816888301</v>
      </c>
      <c r="H710">
        <f>(Table2[[#This Row],[1Y Return vs Nifty]]-AVERAGE(Table2[1Y Return vs Nifty]))/_xlfn.STDEV.P(Table2[1Y Return vs Nifty])</f>
        <v>-0.80383113515539728</v>
      </c>
      <c r="I710">
        <v>-19.537133963291399</v>
      </c>
      <c r="J710">
        <f>(Table2[[#This Row],[1M Return vs Nifty]]-AVERAGE(Table2[1M Return vs Nifty]))/_xlfn.STDEV.P(Table2[1M Return vs Nifty])</f>
        <v>-1.9883946610742538</v>
      </c>
      <c r="K710">
        <v>-30.6064044319948</v>
      </c>
      <c r="L710">
        <f>(Table2[[#This Row],[6M Return vs Nifty]]-AVERAGE(Table2[6M Return vs Nifty]))/_xlfn.STDEV.P(Table2[6M Return vs Nifty])</f>
        <v>-1.3935925135814573</v>
      </c>
      <c r="M710">
        <v>-1.49874932808692</v>
      </c>
      <c r="N710">
        <f>(Table2[[#This Row],[1W Return vs Nifty]]-AVERAGE(Table2[1W Return vs Nifty]))/_xlfn.STDEV.P(Table2[1W Return vs Nifty])</f>
        <v>-0.57390745982373415</v>
      </c>
      <c r="O710">
        <v>333.87</v>
      </c>
      <c r="P710">
        <v>358.67559369606198</v>
      </c>
      <c r="Q710">
        <v>388.07315705823999</v>
      </c>
      <c r="R710">
        <v>40.821863721036898</v>
      </c>
      <c r="S710">
        <v>-2.4171084553868294E-2</v>
      </c>
      <c r="T710">
        <v>-9.1658295891524744E-2</v>
      </c>
      <c r="U710">
        <v>-0.16046757145043744</v>
      </c>
      <c r="V710">
        <v>0.65724834433024504</v>
      </c>
      <c r="W710">
        <v>327</v>
      </c>
      <c r="X710">
        <v>338.7</v>
      </c>
      <c r="Y710">
        <v>321.3</v>
      </c>
      <c r="Z710">
        <v>338.7</v>
      </c>
      <c r="AA710">
        <v>262.64999999999998</v>
      </c>
      <c r="AB710">
        <v>349.9</v>
      </c>
      <c r="AC710">
        <v>-3.669724770642202E-3</v>
      </c>
      <c r="AD710">
        <v>3.9594843462246621E-2</v>
      </c>
      <c r="AE710">
        <v>1.4005602240896309E-2</v>
      </c>
      <c r="AF710">
        <v>3.9594843462246621E-2</v>
      </c>
      <c r="AG710">
        <v>0.24043403769274718</v>
      </c>
      <c r="AH710">
        <v>7.3971761817065662E-2</v>
      </c>
      <c r="AI710">
        <v>66.482504604051499</v>
      </c>
      <c r="AJ710">
        <v>24.0434037692747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</v>
      </c>
      <c r="AM710" t="s">
        <v>2949</v>
      </c>
      <c r="AN710">
        <v>18.57</v>
      </c>
      <c r="AO710" t="s">
        <v>2950</v>
      </c>
      <c r="AP710">
        <v>-0.117157874127333</v>
      </c>
      <c r="AQ710">
        <f>(Table2[[#This Row],[Sharpe Ratio]]-AVERAGE(Table2[Sharpe Ratio]))/_xlfn.STDEV.P(Table2[Sharpe Ratio])</f>
        <v>-1.9403296715344227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622</v>
      </c>
      <c r="AT710">
        <f>_xlfn.RANK.AVG(Table2[[#This Row],[6M Return vs Nifty Z-Score]],Table2[6M Return vs Nifty Z-Score])</f>
        <v>709</v>
      </c>
      <c r="AU710">
        <f>_xlfn.RANK.AVG(Table2[[#This Row],[Sharpe Ratio Z-Score]],Table2[Sharpe Ratio Z-Score])</f>
        <v>712</v>
      </c>
      <c r="AV710">
        <f>(Table2[[#This Row],[Rank 1Y]]+Table2[[#This Row],[Rank 6M]]+Table2[[#This Row],[Rank Sharpe]])/3</f>
        <v>681</v>
      </c>
    </row>
    <row r="711" spans="1:48" hidden="1" x14ac:dyDescent="0.3">
      <c r="A711" t="s">
        <v>1933</v>
      </c>
      <c r="B711" t="s">
        <v>1934</v>
      </c>
      <c r="C711" t="s">
        <v>2914</v>
      </c>
      <c r="D711" t="s">
        <v>238</v>
      </c>
      <c r="E711">
        <v>2929.2717468000001</v>
      </c>
      <c r="F711">
        <v>481.6</v>
      </c>
      <c r="G711">
        <v>-51.404106417515798</v>
      </c>
      <c r="H711">
        <f>(Table2[[#This Row],[1Y Return vs Nifty]]-AVERAGE(Table2[1Y Return vs Nifty]))/_xlfn.STDEV.P(Table2[1Y Return vs Nifty])</f>
        <v>-1.1625513594768624</v>
      </c>
      <c r="I711">
        <v>-1.62672442063273</v>
      </c>
      <c r="J711">
        <f>(Table2[[#This Row],[1M Return vs Nifty]]-AVERAGE(Table2[1M Return vs Nifty]))/_xlfn.STDEV.P(Table2[1M Return vs Nifty])</f>
        <v>-0.43578944539161957</v>
      </c>
      <c r="K711">
        <v>-19.147242112280001</v>
      </c>
      <c r="L711">
        <f>(Table2[[#This Row],[6M Return vs Nifty]]-AVERAGE(Table2[6M Return vs Nifty]))/_xlfn.STDEV.P(Table2[6M Return vs Nifty])</f>
        <v>-1.043360688485155</v>
      </c>
      <c r="M711">
        <v>2.5600384782605401</v>
      </c>
      <c r="N711">
        <f>(Table2[[#This Row],[1W Return vs Nifty]]-AVERAGE(Table2[1W Return vs Nifty]))/_xlfn.STDEV.P(Table2[1W Return vs Nifty])</f>
        <v>0.19433806439159051</v>
      </c>
      <c r="O711">
        <v>440.86</v>
      </c>
      <c r="P711">
        <v>443.47774615534399</v>
      </c>
      <c r="Q711">
        <v>499.269698933283</v>
      </c>
      <c r="R711">
        <v>35.289381847472697</v>
      </c>
      <c r="S711">
        <v>9.2410288980628863E-2</v>
      </c>
      <c r="T711">
        <v>8.5962044713969288E-2</v>
      </c>
      <c r="U711">
        <v>-3.5391090168370387E-2</v>
      </c>
      <c r="V711">
        <v>1.79964586633955</v>
      </c>
      <c r="W711">
        <v>451</v>
      </c>
      <c r="X711">
        <v>486</v>
      </c>
      <c r="Y711">
        <v>443.05</v>
      </c>
      <c r="Z711">
        <v>486</v>
      </c>
      <c r="AA711">
        <v>400</v>
      </c>
      <c r="AB711">
        <v>486</v>
      </c>
      <c r="AC711">
        <v>6.7849223946784942E-2</v>
      </c>
      <c r="AD711">
        <v>9.1362126245846387E-3</v>
      </c>
      <c r="AE711">
        <v>8.7010495429409751E-2</v>
      </c>
      <c r="AF711">
        <v>9.1362126245846387E-3</v>
      </c>
      <c r="AG711">
        <v>0.20399999999999996</v>
      </c>
      <c r="AH711">
        <v>9.1362126245846387E-3</v>
      </c>
      <c r="AI711">
        <v>44.933554817275699</v>
      </c>
      <c r="AJ711">
        <v>20.399999999999899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0.05</v>
      </c>
      <c r="AM711" t="s">
        <v>2950</v>
      </c>
      <c r="AN711">
        <v>17.690000000000001</v>
      </c>
      <c r="AO711" t="s">
        <v>2950</v>
      </c>
      <c r="AP711">
        <v>-7.4253623548139996E-2</v>
      </c>
      <c r="AQ711">
        <f>(Table2[[#This Row],[Sharpe Ratio]]-AVERAGE(Table2[Sharpe Ratio]))/_xlfn.STDEV.P(Table2[Sharpe Ratio])</f>
        <v>-1.458947171016356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717</v>
      </c>
      <c r="AT711">
        <f>_xlfn.RANK.AVG(Table2[[#This Row],[6M Return vs Nifty Z-Score]],Table2[6M Return vs Nifty Z-Score])</f>
        <v>650</v>
      </c>
      <c r="AU711">
        <f>_xlfn.RANK.AVG(Table2[[#This Row],[Sharpe Ratio Z-Score]],Table2[Sharpe Ratio Z-Score])</f>
        <v>676</v>
      </c>
      <c r="AV711">
        <f>(Table2[[#This Row],[Rank 1Y]]+Table2[[#This Row],[Rank 6M]]+Table2[[#This Row],[Rank Sharpe]])/3</f>
        <v>681</v>
      </c>
    </row>
    <row r="712" spans="1:48" hidden="1" x14ac:dyDescent="0.3">
      <c r="A712" t="s">
        <v>1229</v>
      </c>
      <c r="B712" t="s">
        <v>1230</v>
      </c>
      <c r="C712" t="s">
        <v>2920</v>
      </c>
      <c r="D712" t="s">
        <v>523</v>
      </c>
      <c r="E712">
        <v>8375.5660058399899</v>
      </c>
      <c r="F712">
        <v>778.75</v>
      </c>
      <c r="G712">
        <v>-50.2640077183543</v>
      </c>
      <c r="H712">
        <f>(Table2[[#This Row],[1Y Return vs Nifty]]-AVERAGE(Table2[1Y Return vs Nifty]))/_xlfn.STDEV.P(Table2[1Y Return vs Nifty])</f>
        <v>-1.1489220203010713</v>
      </c>
      <c r="I712">
        <v>-3.4568083904393401</v>
      </c>
      <c r="J712">
        <f>(Table2[[#This Row],[1M Return vs Nifty]]-AVERAGE(Table2[1M Return vs Nifty]))/_xlfn.STDEV.P(Table2[1M Return vs Nifty])</f>
        <v>-0.5944345009327191</v>
      </c>
      <c r="K712">
        <v>-34.413214433195598</v>
      </c>
      <c r="L712">
        <f>(Table2[[#This Row],[6M Return vs Nifty]]-AVERAGE(Table2[6M Return vs Nifty]))/_xlfn.STDEV.P(Table2[6M Return vs Nifty])</f>
        <v>-1.5099418572173013</v>
      </c>
      <c r="M712">
        <v>-1.1829308553150499</v>
      </c>
      <c r="N712">
        <f>(Table2[[#This Row],[1W Return vs Nifty]]-AVERAGE(Table2[1W Return vs Nifty]))/_xlfn.STDEV.P(Table2[1W Return vs Nifty])</f>
        <v>-0.51412948182940033</v>
      </c>
      <c r="O712">
        <v>780.58</v>
      </c>
      <c r="P712">
        <v>805.68798086439097</v>
      </c>
      <c r="Q712">
        <v>880.55560217476</v>
      </c>
      <c r="R712">
        <v>15.3773766961465</v>
      </c>
      <c r="S712">
        <v>-2.3444105665019199E-3</v>
      </c>
      <c r="T712">
        <v>-3.3434755766730273E-2</v>
      </c>
      <c r="U712">
        <v>-0.11561518877777244</v>
      </c>
      <c r="V712">
        <v>1.51309059941824</v>
      </c>
      <c r="W712">
        <v>776.35</v>
      </c>
      <c r="X712">
        <v>789.85</v>
      </c>
      <c r="Y712">
        <v>776.35</v>
      </c>
      <c r="Z712">
        <v>795</v>
      </c>
      <c r="AA712">
        <v>720.4</v>
      </c>
      <c r="AB712">
        <v>795</v>
      </c>
      <c r="AC712">
        <v>3.0913891930186566E-3</v>
      </c>
      <c r="AD712">
        <v>1.425361155698246E-2</v>
      </c>
      <c r="AE712">
        <v>3.0913891930186566E-3</v>
      </c>
      <c r="AF712">
        <v>2.0866773675762396E-2</v>
      </c>
      <c r="AG712">
        <v>8.0996668517490322E-2</v>
      </c>
      <c r="AH712">
        <v>2.0866773675762396E-2</v>
      </c>
      <c r="AI712">
        <v>42.060995184590602</v>
      </c>
      <c r="AJ712">
        <v>8.0996668517490296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-0.18</v>
      </c>
      <c r="AM712" t="s">
        <v>2949</v>
      </c>
      <c r="AN712">
        <v>5.15</v>
      </c>
      <c r="AO712" t="s">
        <v>2950</v>
      </c>
      <c r="AP712">
        <v>-3.7747487291420002E-2</v>
      </c>
      <c r="AQ712">
        <f>(Table2[[#This Row],[Sharpe Ratio]]-AVERAGE(Table2[Sharpe Ratio]))/_xlfn.STDEV.P(Table2[Sharpe Ratio])</f>
        <v>-1.0493510373401371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714</v>
      </c>
      <c r="AT712">
        <f>_xlfn.RANK.AVG(Table2[[#This Row],[6M Return vs Nifty Z-Score]],Table2[6M Return vs Nifty Z-Score])</f>
        <v>714</v>
      </c>
      <c r="AU712">
        <f>_xlfn.RANK.AVG(Table2[[#This Row],[Sharpe Ratio Z-Score]],Table2[Sharpe Ratio Z-Score])</f>
        <v>619</v>
      </c>
      <c r="AV712">
        <f>(Table2[[#This Row],[Rank 1Y]]+Table2[[#This Row],[Rank 6M]]+Table2[[#This Row],[Rank Sharpe]])/3</f>
        <v>682.33333333333337</v>
      </c>
    </row>
    <row r="713" spans="1:48" hidden="1" x14ac:dyDescent="0.3">
      <c r="A713" t="s">
        <v>342</v>
      </c>
      <c r="B713" t="s">
        <v>343</v>
      </c>
      <c r="C713" t="s">
        <v>2906</v>
      </c>
      <c r="D713" t="s">
        <v>344</v>
      </c>
      <c r="E713">
        <v>67476.155748644902</v>
      </c>
      <c r="F713">
        <v>725.35</v>
      </c>
      <c r="G713">
        <v>-42.742550634935903</v>
      </c>
      <c r="H713">
        <f>(Table2[[#This Row],[1Y Return vs Nifty]]-AVERAGE(Table2[1Y Return vs Nifty]))/_xlfn.STDEV.P(Table2[1Y Return vs Nifty])</f>
        <v>-1.0590065684533856</v>
      </c>
      <c r="I713">
        <v>-1.8384344040232701</v>
      </c>
      <c r="J713">
        <f>(Table2[[#This Row],[1M Return vs Nifty]]-AVERAGE(Table2[1M Return vs Nifty]))/_xlfn.STDEV.P(Table2[1M Return vs Nifty])</f>
        <v>-0.45414201425060302</v>
      </c>
      <c r="K713">
        <v>-15.7749246234601</v>
      </c>
      <c r="L713">
        <f>(Table2[[#This Row],[6M Return vs Nifty]]-AVERAGE(Table2[6M Return vs Nifty]))/_xlfn.STDEV.P(Table2[6M Return vs Nifty])</f>
        <v>-0.94029094604145358</v>
      </c>
      <c r="M713">
        <v>0.57061227360392297</v>
      </c>
      <c r="N713">
        <f>(Table2[[#This Row],[1W Return vs Nifty]]-AVERAGE(Table2[1W Return vs Nifty]))/_xlfn.STDEV.P(Table2[1W Return vs Nifty])</f>
        <v>-0.18221962977856088</v>
      </c>
      <c r="O713">
        <v>717.5</v>
      </c>
      <c r="P713">
        <v>716.73591128760495</v>
      </c>
      <c r="Q713">
        <v>744.73370005386198</v>
      </c>
      <c r="R713">
        <v>36.6477770529156</v>
      </c>
      <c r="S713">
        <v>1.0940766550522785E-2</v>
      </c>
      <c r="T713">
        <v>1.2018497436412812E-2</v>
      </c>
      <c r="U713">
        <v>-2.6027692922262036E-2</v>
      </c>
      <c r="V713">
        <v>0.75549138691176498</v>
      </c>
      <c r="W713">
        <v>723.95</v>
      </c>
      <c r="X713">
        <v>735.9</v>
      </c>
      <c r="Y713">
        <v>721.15</v>
      </c>
      <c r="Z713">
        <v>738.5</v>
      </c>
      <c r="AA713">
        <v>647.95000000000005</v>
      </c>
      <c r="AB713">
        <v>738.5</v>
      </c>
      <c r="AC713">
        <v>1.9338352096138767E-3</v>
      </c>
      <c r="AD713">
        <v>1.4544702557385936E-2</v>
      </c>
      <c r="AE713">
        <v>5.8240310614989799E-3</v>
      </c>
      <c r="AF713">
        <v>1.8129179017026154E-2</v>
      </c>
      <c r="AG713">
        <v>0.11945366154795889</v>
      </c>
      <c r="AH713">
        <v>1.8129179017026154E-2</v>
      </c>
      <c r="AI713">
        <v>23.940166816019801</v>
      </c>
      <c r="AJ713">
        <v>11.945366154795799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-0.03</v>
      </c>
      <c r="AM713" t="s">
        <v>2949</v>
      </c>
      <c r="AN713">
        <v>7.08</v>
      </c>
      <c r="AO713" t="s">
        <v>2950</v>
      </c>
      <c r="AP713">
        <v>-0.13558156135087901</v>
      </c>
      <c r="AQ713">
        <f>(Table2[[#This Row],[Sharpe Ratio]]-AVERAGE(Table2[Sharpe Ratio]))/_xlfn.STDEV.P(Table2[Sharpe Ratio])</f>
        <v>-2.1470420719308163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705</v>
      </c>
      <c r="AT713">
        <f>_xlfn.RANK.AVG(Table2[[#This Row],[6M Return vs Nifty Z-Score]],Table2[6M Return vs Nifty Z-Score])</f>
        <v>627</v>
      </c>
      <c r="AU713">
        <f>_xlfn.RANK.AVG(Table2[[#This Row],[Sharpe Ratio Z-Score]],Table2[Sharpe Ratio Z-Score])</f>
        <v>720</v>
      </c>
      <c r="AV713">
        <f>(Table2[[#This Row],[Rank 1Y]]+Table2[[#This Row],[Rank 6M]]+Table2[[#This Row],[Rank Sharpe]])/3</f>
        <v>684</v>
      </c>
    </row>
    <row r="714" spans="1:48" hidden="1" x14ac:dyDescent="0.3">
      <c r="A714" t="s">
        <v>805</v>
      </c>
      <c r="B714" t="s">
        <v>806</v>
      </c>
      <c r="C714" t="s">
        <v>2917</v>
      </c>
      <c r="D714" t="s">
        <v>573</v>
      </c>
      <c r="E714">
        <v>17304.9479856</v>
      </c>
      <c r="F714">
        <v>1461.2</v>
      </c>
      <c r="G714">
        <v>-36.074088704394697</v>
      </c>
      <c r="H714">
        <f>(Table2[[#This Row],[1Y Return vs Nifty]]-AVERAGE(Table2[1Y Return vs Nifty]))/_xlfn.STDEV.P(Table2[1Y Return vs Nifty])</f>
        <v>-0.97928826906488542</v>
      </c>
      <c r="I714">
        <v>1.77717782877719</v>
      </c>
      <c r="J714">
        <f>(Table2[[#This Row],[1M Return vs Nifty]]-AVERAGE(Table2[1M Return vs Nifty]))/_xlfn.STDEV.P(Table2[1M Return vs Nifty])</f>
        <v>-0.14071431751583433</v>
      </c>
      <c r="K714">
        <v>-20.372388734370499</v>
      </c>
      <c r="L714">
        <f>(Table2[[#This Row],[6M Return vs Nifty]]-AVERAGE(Table2[6M Return vs Nifty]))/_xlfn.STDEV.P(Table2[6M Return vs Nifty])</f>
        <v>-1.0808054270702006</v>
      </c>
      <c r="M714">
        <v>-0.202375203950935</v>
      </c>
      <c r="N714">
        <f>(Table2[[#This Row],[1W Return vs Nifty]]-AVERAGE(Table2[1W Return vs Nifty]))/_xlfn.STDEV.P(Table2[1W Return vs Nifty])</f>
        <v>-0.32853035067343295</v>
      </c>
      <c r="O714">
        <v>1428.47</v>
      </c>
      <c r="P714">
        <v>1401.9162789996201</v>
      </c>
      <c r="Q714">
        <v>1474.50128639541</v>
      </c>
      <c r="R714">
        <v>49.578145391929702</v>
      </c>
      <c r="S714">
        <v>2.2912626796502522E-2</v>
      </c>
      <c r="T714">
        <v>4.2287632926756302E-2</v>
      </c>
      <c r="U714">
        <v>-9.020871340116976E-3</v>
      </c>
      <c r="V714">
        <v>0.83878925722956599</v>
      </c>
      <c r="W714">
        <v>1452.5</v>
      </c>
      <c r="X714">
        <v>1479.8</v>
      </c>
      <c r="Y714">
        <v>1445.05</v>
      </c>
      <c r="Z714">
        <v>1479.8</v>
      </c>
      <c r="AA714">
        <v>1269</v>
      </c>
      <c r="AB714">
        <v>1505.1</v>
      </c>
      <c r="AC714">
        <v>5.9896729776247604E-3</v>
      </c>
      <c r="AD714">
        <v>1.2729263618943332E-2</v>
      </c>
      <c r="AE714">
        <v>1.1176083872530329E-2</v>
      </c>
      <c r="AF714">
        <v>1.2729263618943332E-2</v>
      </c>
      <c r="AG714">
        <v>0.15145784081954305</v>
      </c>
      <c r="AH714">
        <v>3.0043799616753297E-2</v>
      </c>
      <c r="AI714">
        <v>21.232548590199801</v>
      </c>
      <c r="AJ714">
        <v>15.1457840819543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-0.02</v>
      </c>
      <c r="AM714" t="s">
        <v>2949</v>
      </c>
      <c r="AN714">
        <v>9.27</v>
      </c>
      <c r="AO714" t="s">
        <v>2950</v>
      </c>
      <c r="AP714">
        <v>-0.105826824176027</v>
      </c>
      <c r="AQ714">
        <f>(Table2[[#This Row],[Sharpe Ratio]]-AVERAGE(Table2[Sharpe Ratio]))/_xlfn.STDEV.P(Table2[Sharpe Ratio])</f>
        <v>-1.8131961338214932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688</v>
      </c>
      <c r="AT714">
        <f>_xlfn.RANK.AVG(Table2[[#This Row],[6M Return vs Nifty Z-Score]],Table2[6M Return vs Nifty Z-Score])</f>
        <v>658</v>
      </c>
      <c r="AU714">
        <f>_xlfn.RANK.AVG(Table2[[#This Row],[Sharpe Ratio Z-Score]],Table2[Sharpe Ratio Z-Score])</f>
        <v>707</v>
      </c>
      <c r="AV714">
        <f>(Table2[[#This Row],[Rank 1Y]]+Table2[[#This Row],[Rank 6M]]+Table2[[#This Row],[Rank Sharpe]])/3</f>
        <v>684.33333333333337</v>
      </c>
    </row>
    <row r="715" spans="1:48" hidden="1" x14ac:dyDescent="0.3">
      <c r="A715" t="s">
        <v>775</v>
      </c>
      <c r="B715" t="s">
        <v>776</v>
      </c>
      <c r="C715" t="s">
        <v>2918</v>
      </c>
      <c r="D715" t="s">
        <v>101</v>
      </c>
      <c r="E715">
        <v>18385.910087799999</v>
      </c>
      <c r="F715">
        <v>845.5</v>
      </c>
      <c r="G715">
        <v>-35.5680445501973</v>
      </c>
      <c r="H715">
        <f>(Table2[[#This Row],[1Y Return vs Nifty]]-AVERAGE(Table2[1Y Return vs Nifty]))/_xlfn.STDEV.P(Table2[1Y Return vs Nifty])</f>
        <v>-0.97323875122879333</v>
      </c>
      <c r="I715">
        <v>6.9759812863084401</v>
      </c>
      <c r="J715">
        <f>(Table2[[#This Row],[1M Return vs Nifty]]-AVERAGE(Table2[1M Return vs Nifty]))/_xlfn.STDEV.P(Table2[1M Return vs Nifty])</f>
        <v>0.30995596694901478</v>
      </c>
      <c r="K715">
        <v>-25.171721205492599</v>
      </c>
      <c r="L715">
        <f>(Table2[[#This Row],[6M Return vs Nifty]]-AVERAGE(Table2[6M Return vs Nifty]))/_xlfn.STDEV.P(Table2[6M Return vs Nifty])</f>
        <v>-1.2274897067503294</v>
      </c>
      <c r="M715">
        <v>1.38123694172681</v>
      </c>
      <c r="N715">
        <f>(Table2[[#This Row],[1W Return vs Nifty]]-AVERAGE(Table2[1W Return vs Nifty]))/_xlfn.STDEV.P(Table2[1W Return vs Nifty])</f>
        <v>-2.8784958438999728E-2</v>
      </c>
      <c r="O715">
        <v>826.75</v>
      </c>
      <c r="P715">
        <v>814.31146086368403</v>
      </c>
      <c r="Q715">
        <v>858.65020344798802</v>
      </c>
      <c r="R715">
        <v>51.623735751610802</v>
      </c>
      <c r="S715">
        <v>2.2679165406713109E-2</v>
      </c>
      <c r="T715">
        <v>3.8300503720328782E-2</v>
      </c>
      <c r="U715">
        <v>-1.5314971562555013E-2</v>
      </c>
      <c r="V715">
        <v>1.9100624553113099</v>
      </c>
      <c r="W715">
        <v>841</v>
      </c>
      <c r="X715">
        <v>874.15</v>
      </c>
      <c r="Y715">
        <v>841</v>
      </c>
      <c r="Z715">
        <v>880.35</v>
      </c>
      <c r="AA715">
        <v>700</v>
      </c>
      <c r="AB715">
        <v>887.6</v>
      </c>
      <c r="AC715">
        <v>5.3507728894173212E-3</v>
      </c>
      <c r="AD715">
        <v>3.3885274985215874E-2</v>
      </c>
      <c r="AE715">
        <v>5.3507728894173212E-3</v>
      </c>
      <c r="AF715">
        <v>4.1218214074512094E-2</v>
      </c>
      <c r="AG715">
        <v>0.20785714285714296</v>
      </c>
      <c r="AH715">
        <v>4.9793021880544019E-2</v>
      </c>
      <c r="AI715">
        <v>25.156712004730899</v>
      </c>
      <c r="AJ715">
        <v>20.785714285714199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-0.05</v>
      </c>
      <c r="AM715" t="s">
        <v>2949</v>
      </c>
      <c r="AN715">
        <v>15.68</v>
      </c>
      <c r="AO715" t="s">
        <v>2950</v>
      </c>
      <c r="AP715">
        <v>-9.3066799888414001E-2</v>
      </c>
      <c r="AQ715">
        <f>(Table2[[#This Row],[Sharpe Ratio]]-AVERAGE(Table2[Sharpe Ratio]))/_xlfn.STDEV.P(Table2[Sharpe Ratio])</f>
        <v>-1.6700296103343946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684</v>
      </c>
      <c r="AT715">
        <f>_xlfn.RANK.AVG(Table2[[#This Row],[6M Return vs Nifty Z-Score]],Table2[6M Return vs Nifty Z-Score])</f>
        <v>677</v>
      </c>
      <c r="AU715">
        <f>_xlfn.RANK.AVG(Table2[[#This Row],[Sharpe Ratio Z-Score]],Table2[Sharpe Ratio Z-Score])</f>
        <v>693</v>
      </c>
      <c r="AV715">
        <f>(Table2[[#This Row],[Rank 1Y]]+Table2[[#This Row],[Rank 6M]]+Table2[[#This Row],[Rank Sharpe]])/3</f>
        <v>684.66666666666663</v>
      </c>
    </row>
    <row r="716" spans="1:48" hidden="1" x14ac:dyDescent="0.3">
      <c r="A716" t="s">
        <v>2289</v>
      </c>
      <c r="B716" t="s">
        <v>2290</v>
      </c>
      <c r="C716" t="s">
        <v>2916</v>
      </c>
      <c r="D716" t="s">
        <v>582</v>
      </c>
      <c r="E716">
        <v>1989.0931552500001</v>
      </c>
      <c r="F716">
        <v>561.35</v>
      </c>
      <c r="G716">
        <v>-40.196402203218597</v>
      </c>
      <c r="H716">
        <f>(Table2[[#This Row],[1Y Return vs Nifty]]-AVERAGE(Table2[1Y Return vs Nifty]))/_xlfn.STDEV.P(Table2[1Y Return vs Nifty])</f>
        <v>-1.0285685716437183</v>
      </c>
      <c r="I716">
        <v>0.68811753267125797</v>
      </c>
      <c r="J716">
        <f>(Table2[[#This Row],[1M Return vs Nifty]]-AVERAGE(Table2[1M Return vs Nifty]))/_xlfn.STDEV.P(Table2[1M Return vs Nifty])</f>
        <v>-0.23512202449202807</v>
      </c>
      <c r="K716">
        <v>-25.854240616536899</v>
      </c>
      <c r="L716">
        <f>(Table2[[#This Row],[6M Return vs Nifty]]-AVERAGE(Table2[6M Return vs Nifty]))/_xlfn.STDEV.P(Table2[6M Return vs Nifty])</f>
        <v>-1.2483498719460389</v>
      </c>
      <c r="M716">
        <v>1.0496754829200801</v>
      </c>
      <c r="N716">
        <f>(Table2[[#This Row],[1W Return vs Nifty]]-AVERAGE(Table2[1W Return vs Nifty]))/_xlfn.STDEV.P(Table2[1W Return vs Nifty])</f>
        <v>-9.1542761725050145E-2</v>
      </c>
      <c r="O716">
        <v>547.22</v>
      </c>
      <c r="P716">
        <v>544.25485542162301</v>
      </c>
      <c r="Q716">
        <v>605.76210849804704</v>
      </c>
      <c r="R716">
        <v>31.750859140244501</v>
      </c>
      <c r="S716">
        <v>2.58214246555315E-2</v>
      </c>
      <c r="T716">
        <v>3.1410182946615572E-2</v>
      </c>
      <c r="U716">
        <v>-7.3316088733520024E-2</v>
      </c>
      <c r="V716">
        <v>1.1962069017385499</v>
      </c>
      <c r="W716">
        <v>558.79999999999995</v>
      </c>
      <c r="X716">
        <v>578</v>
      </c>
      <c r="Y716">
        <v>544.4</v>
      </c>
      <c r="Z716">
        <v>578</v>
      </c>
      <c r="AA716">
        <v>461.05</v>
      </c>
      <c r="AB716">
        <v>582</v>
      </c>
      <c r="AC716">
        <v>4.5633500357911139E-3</v>
      </c>
      <c r="AD716">
        <v>2.9660639529705213E-2</v>
      </c>
      <c r="AE716">
        <v>3.1135194709772218E-2</v>
      </c>
      <c r="AF716">
        <v>2.9660639529705213E-2</v>
      </c>
      <c r="AG716">
        <v>0.21754690380652852</v>
      </c>
      <c r="AH716">
        <v>3.6786318696000686E-2</v>
      </c>
      <c r="AI716">
        <v>41.035004898904397</v>
      </c>
      <c r="AJ716">
        <v>21.7546903806528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0.01</v>
      </c>
      <c r="AM716" t="s">
        <v>2950</v>
      </c>
      <c r="AN716">
        <v>13.81</v>
      </c>
      <c r="AO716" t="s">
        <v>2950</v>
      </c>
      <c r="AP716">
        <v>-7.6194050333098007E-2</v>
      </c>
      <c r="AQ716">
        <f>(Table2[[#This Row],[Sharpe Ratio]]-AVERAGE(Table2[Sharpe Ratio]))/_xlfn.STDEV.P(Table2[Sharpe Ratio])</f>
        <v>-1.4807186152253902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698</v>
      </c>
      <c r="AT716">
        <f>_xlfn.RANK.AVG(Table2[[#This Row],[6M Return vs Nifty Z-Score]],Table2[6M Return vs Nifty Z-Score])</f>
        <v>684</v>
      </c>
      <c r="AU716">
        <f>_xlfn.RANK.AVG(Table2[[#This Row],[Sharpe Ratio Z-Score]],Table2[Sharpe Ratio Z-Score])</f>
        <v>678</v>
      </c>
      <c r="AV716">
        <f>(Table2[[#This Row],[Rank 1Y]]+Table2[[#This Row],[Rank 6M]]+Table2[[#This Row],[Rank Sharpe]])/3</f>
        <v>686.66666666666663</v>
      </c>
    </row>
    <row r="717" spans="1:48" hidden="1" x14ac:dyDescent="0.3">
      <c r="A717" t="s">
        <v>591</v>
      </c>
      <c r="B717" t="s">
        <v>592</v>
      </c>
      <c r="C717" t="s">
        <v>2906</v>
      </c>
      <c r="D717" t="s">
        <v>24</v>
      </c>
      <c r="E717">
        <v>30012.371044109899</v>
      </c>
      <c r="F717">
        <v>209.23</v>
      </c>
      <c r="G717">
        <v>-38.0271597883334</v>
      </c>
      <c r="H717">
        <f>(Table2[[#This Row],[1Y Return vs Nifty]]-AVERAGE(Table2[1Y Return vs Nifty]))/_xlfn.STDEV.P(Table2[1Y Return vs Nifty])</f>
        <v>-1.0026363074908633</v>
      </c>
      <c r="I717">
        <v>9.9444044547426493</v>
      </c>
      <c r="J717">
        <f>(Table2[[#This Row],[1M Return vs Nifty]]-AVERAGE(Table2[1M Return vs Nifty]))/_xlfn.STDEV.P(Table2[1M Return vs Nifty])</f>
        <v>0.56728058494208733</v>
      </c>
      <c r="K717">
        <v>-22.747618496331999</v>
      </c>
      <c r="L717">
        <f>(Table2[[#This Row],[6M Return vs Nifty]]-AVERAGE(Table2[6M Return vs Nifty]))/_xlfn.STDEV.P(Table2[6M Return vs Nifty])</f>
        <v>-1.1534007033517513</v>
      </c>
      <c r="M717">
        <v>6.8656272727794603</v>
      </c>
      <c r="N717">
        <f>(Table2[[#This Row],[1W Return vs Nifty]]-AVERAGE(Table2[1W Return vs Nifty]))/_xlfn.STDEV.P(Table2[1W Return vs Nifty])</f>
        <v>1.0092979682643404</v>
      </c>
      <c r="O717">
        <v>195.5</v>
      </c>
      <c r="P717">
        <v>192.109612060952</v>
      </c>
      <c r="Q717">
        <v>207.92478737355799</v>
      </c>
      <c r="R717">
        <v>53.928414947355797</v>
      </c>
      <c r="S717">
        <v>7.0230179028133E-2</v>
      </c>
      <c r="T717">
        <v>8.9117810167749889E-2</v>
      </c>
      <c r="U717">
        <v>6.2773305815484459E-3</v>
      </c>
      <c r="V717">
        <v>1.01495378686816</v>
      </c>
      <c r="W717">
        <v>206</v>
      </c>
      <c r="X717">
        <v>210.85</v>
      </c>
      <c r="Y717">
        <v>193.51</v>
      </c>
      <c r="Z717">
        <v>210.85</v>
      </c>
      <c r="AA717">
        <v>169.15</v>
      </c>
      <c r="AB717">
        <v>210.85</v>
      </c>
      <c r="AC717">
        <v>1.567961165048537E-2</v>
      </c>
      <c r="AD717">
        <v>7.7426755245424417E-3</v>
      </c>
      <c r="AE717">
        <v>8.1236111828846047E-2</v>
      </c>
      <c r="AF717">
        <v>7.7426755245424417E-3</v>
      </c>
      <c r="AG717">
        <v>0.23694945314809335</v>
      </c>
      <c r="AH717">
        <v>7.7426755245424417E-3</v>
      </c>
      <c r="AI717">
        <v>25.746785833771401</v>
      </c>
      <c r="AJ717">
        <v>23.694945314809299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0.03</v>
      </c>
      <c r="AM717" t="s">
        <v>2950</v>
      </c>
      <c r="AN717">
        <v>18.04</v>
      </c>
      <c r="AO717" t="s">
        <v>2950</v>
      </c>
      <c r="AP717">
        <v>-0.103688622870953</v>
      </c>
      <c r="AQ717">
        <f>(Table2[[#This Row],[Sharpe Ratio]]-AVERAGE(Table2[Sharpe Ratio]))/_xlfn.STDEV.P(Table2[Sharpe Ratio])</f>
        <v>-1.7892056742061311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692</v>
      </c>
      <c r="AT717">
        <f>_xlfn.RANK.AVG(Table2[[#This Row],[6M Return vs Nifty Z-Score]],Table2[6M Return vs Nifty Z-Score])</f>
        <v>667</v>
      </c>
      <c r="AU717">
        <f>_xlfn.RANK.AVG(Table2[[#This Row],[Sharpe Ratio Z-Score]],Table2[Sharpe Ratio Z-Score])</f>
        <v>706</v>
      </c>
      <c r="AV717">
        <f>(Table2[[#This Row],[Rank 1Y]]+Table2[[#This Row],[Rank 6M]]+Table2[[#This Row],[Rank Sharpe]])/3</f>
        <v>688.33333333333337</v>
      </c>
    </row>
    <row r="718" spans="1:48" hidden="1" x14ac:dyDescent="0.3">
      <c r="A718" t="s">
        <v>681</v>
      </c>
      <c r="B718" t="s">
        <v>682</v>
      </c>
      <c r="C718" t="s">
        <v>2917</v>
      </c>
      <c r="D718" t="s">
        <v>104</v>
      </c>
      <c r="E718">
        <v>22088.972023499999</v>
      </c>
      <c r="F718">
        <v>274.14999999999998</v>
      </c>
      <c r="G718">
        <v>-35.503493334092497</v>
      </c>
      <c r="H718">
        <f>(Table2[[#This Row],[1Y Return vs Nifty]]-AVERAGE(Table2[1Y Return vs Nifty]))/_xlfn.STDEV.P(Table2[1Y Return vs Nifty])</f>
        <v>-0.97246707205825378</v>
      </c>
      <c r="I718">
        <v>-1.90828279239481</v>
      </c>
      <c r="J718">
        <f>(Table2[[#This Row],[1M Return vs Nifty]]-AVERAGE(Table2[1M Return vs Nifty]))/_xlfn.STDEV.P(Table2[1M Return vs Nifty])</f>
        <v>-0.46019698311294988</v>
      </c>
      <c r="K718">
        <v>-25.427384257282998</v>
      </c>
      <c r="L718">
        <f>(Table2[[#This Row],[6M Return vs Nifty]]-AVERAGE(Table2[6M Return vs Nifty]))/_xlfn.STDEV.P(Table2[6M Return vs Nifty])</f>
        <v>-1.235303658131766</v>
      </c>
      <c r="M718">
        <v>-0.74840506089676695</v>
      </c>
      <c r="N718">
        <f>(Table2[[#This Row],[1W Return vs Nifty]]-AVERAGE(Table2[1W Return vs Nifty]))/_xlfn.STDEV.P(Table2[1W Return vs Nifty])</f>
        <v>-0.43188263556759388</v>
      </c>
      <c r="O718">
        <v>277.94</v>
      </c>
      <c r="P718">
        <v>278.99777985988402</v>
      </c>
      <c r="Q718">
        <v>295.44849429410999</v>
      </c>
      <c r="R718">
        <v>42.660345866163098</v>
      </c>
      <c r="S718">
        <v>-1.3636036554652176E-2</v>
      </c>
      <c r="T718">
        <v>-1.7375693320278995E-2</v>
      </c>
      <c r="U718">
        <v>-7.2088687894641956E-2</v>
      </c>
      <c r="V718">
        <v>1.5586136595815601</v>
      </c>
      <c r="W718">
        <v>273.5</v>
      </c>
      <c r="X718">
        <v>284.2</v>
      </c>
      <c r="Y718">
        <v>273.5</v>
      </c>
      <c r="Z718">
        <v>285.25</v>
      </c>
      <c r="AA718">
        <v>251.85</v>
      </c>
      <c r="AB718">
        <v>289.64999999999998</v>
      </c>
      <c r="AC718">
        <v>2.3765996343692031E-3</v>
      </c>
      <c r="AD718">
        <v>3.6658763450665655E-2</v>
      </c>
      <c r="AE718">
        <v>2.3765996343692031E-3</v>
      </c>
      <c r="AF718">
        <v>4.0488783512675708E-2</v>
      </c>
      <c r="AG718">
        <v>8.8544768711534605E-2</v>
      </c>
      <c r="AH718">
        <v>5.6538391391574017E-2</v>
      </c>
      <c r="AI718">
        <v>30.3301112529637</v>
      </c>
      <c r="AJ718">
        <v>8.8544768711534605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-0.06</v>
      </c>
      <c r="AM718" t="s">
        <v>2949</v>
      </c>
      <c r="AN718">
        <v>4.5199999999999996</v>
      </c>
      <c r="AO718" t="s">
        <v>2950</v>
      </c>
      <c r="AP718">
        <v>-0.119042968894592</v>
      </c>
      <c r="AQ718">
        <f>(Table2[[#This Row],[Sharpe Ratio]]-AVERAGE(Table2[Sharpe Ratio]))/_xlfn.STDEV.P(Table2[Sharpe Ratio])</f>
        <v>-1.9614802946201628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682</v>
      </c>
      <c r="AT718">
        <f>_xlfn.RANK.AVG(Table2[[#This Row],[6M Return vs Nifty Z-Score]],Table2[6M Return vs Nifty Z-Score])</f>
        <v>680</v>
      </c>
      <c r="AU718">
        <f>_xlfn.RANK.AVG(Table2[[#This Row],[Sharpe Ratio Z-Score]],Table2[Sharpe Ratio Z-Score])</f>
        <v>713</v>
      </c>
      <c r="AV718">
        <f>(Table2[[#This Row],[Rank 1Y]]+Table2[[#This Row],[Rank 6M]]+Table2[[#This Row],[Rank Sharpe]])/3</f>
        <v>691.66666666666663</v>
      </c>
    </row>
    <row r="719" spans="1:48" hidden="1" x14ac:dyDescent="0.3">
      <c r="A719" t="s">
        <v>2158</v>
      </c>
      <c r="B719" t="s">
        <v>2159</v>
      </c>
      <c r="C719" t="s">
        <v>2913</v>
      </c>
      <c r="D719" t="s">
        <v>816</v>
      </c>
      <c r="E719">
        <v>2258.6066284499998</v>
      </c>
      <c r="F719">
        <v>499.95</v>
      </c>
      <c r="G719">
        <v>-41.345622659546798</v>
      </c>
      <c r="H719">
        <f>(Table2[[#This Row],[1Y Return vs Nifty]]-AVERAGE(Table2[1Y Return vs Nifty]))/_xlfn.STDEV.P(Table2[1Y Return vs Nifty])</f>
        <v>-1.0423069570997967</v>
      </c>
      <c r="I719">
        <v>10.6112282957752</v>
      </c>
      <c r="J719">
        <f>(Table2[[#This Row],[1M Return vs Nifty]]-AVERAGE(Table2[1M Return vs Nifty]))/_xlfn.STDEV.P(Table2[1M Return vs Nifty])</f>
        <v>0.62508574964604202</v>
      </c>
      <c r="K719">
        <v>-20.217447547676301</v>
      </c>
      <c r="L719">
        <f>(Table2[[#This Row],[6M Return vs Nifty]]-AVERAGE(Table2[6M Return vs Nifty]))/_xlfn.STDEV.P(Table2[6M Return vs Nifty])</f>
        <v>-1.0760698859298909</v>
      </c>
      <c r="M719">
        <v>4.5497456421402402</v>
      </c>
      <c r="N719">
        <f>(Table2[[#This Row],[1W Return vs Nifty]]-AVERAGE(Table2[1W Return vs Nifty]))/_xlfn.STDEV.P(Table2[1W Return vs Nifty])</f>
        <v>0.57094893839668748</v>
      </c>
      <c r="O719">
        <v>463.72</v>
      </c>
      <c r="P719">
        <v>450.63545400768101</v>
      </c>
      <c r="Q719">
        <v>483.23132732968497</v>
      </c>
      <c r="R719">
        <v>32.0563634815814</v>
      </c>
      <c r="S719">
        <v>7.8129043388251551E-2</v>
      </c>
      <c r="T719">
        <v>0.10943334696314966</v>
      </c>
      <c r="U719">
        <v>3.4597658977743917E-2</v>
      </c>
      <c r="V719">
        <v>2.1894654015669999</v>
      </c>
      <c r="W719">
        <v>499</v>
      </c>
      <c r="X719">
        <v>519.29999999999995</v>
      </c>
      <c r="Y719">
        <v>499</v>
      </c>
      <c r="Z719">
        <v>538</v>
      </c>
      <c r="AA719">
        <v>389.1</v>
      </c>
      <c r="AB719">
        <v>538</v>
      </c>
      <c r="AC719">
        <v>1.9038076152304573E-3</v>
      </c>
      <c r="AD719">
        <v>3.8703870387038597E-2</v>
      </c>
      <c r="AE719">
        <v>1.9038076152304573E-3</v>
      </c>
      <c r="AF719">
        <v>7.6107610761076083E-2</v>
      </c>
      <c r="AG719">
        <v>0.28488820354664601</v>
      </c>
      <c r="AH719">
        <v>7.6107610761076083E-2</v>
      </c>
      <c r="AI719">
        <v>29.292929292929198</v>
      </c>
      <c r="AJ719">
        <v>28.4888203546646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0.08</v>
      </c>
      <c r="AM719" t="s">
        <v>2950</v>
      </c>
      <c r="AN719">
        <v>23.22</v>
      </c>
      <c r="AO719" t="s">
        <v>2950</v>
      </c>
      <c r="AP719">
        <v>-0.128019377927373</v>
      </c>
      <c r="AQ719">
        <f>(Table2[[#This Row],[Sharpe Ratio]]-AVERAGE(Table2[Sharpe Ratio]))/_xlfn.STDEV.P(Table2[Sharpe Ratio])</f>
        <v>-2.0621949363523893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702</v>
      </c>
      <c r="AT719">
        <f>_xlfn.RANK.AVG(Table2[[#This Row],[6M Return vs Nifty Z-Score]],Table2[6M Return vs Nifty Z-Score])</f>
        <v>654</v>
      </c>
      <c r="AU719">
        <f>_xlfn.RANK.AVG(Table2[[#This Row],[Sharpe Ratio Z-Score]],Table2[Sharpe Ratio Z-Score])</f>
        <v>719</v>
      </c>
      <c r="AV719">
        <f>(Table2[[#This Row],[Rank 1Y]]+Table2[[#This Row],[Rank 6M]]+Table2[[#This Row],[Rank Sharpe]])/3</f>
        <v>691.66666666666663</v>
      </c>
    </row>
    <row r="720" spans="1:48" hidden="1" x14ac:dyDescent="0.3">
      <c r="A720" t="s">
        <v>392</v>
      </c>
      <c r="B720" t="s">
        <v>393</v>
      </c>
      <c r="C720" t="s">
        <v>2917</v>
      </c>
      <c r="D720" t="s">
        <v>104</v>
      </c>
      <c r="E720">
        <v>56855.873309729999</v>
      </c>
      <c r="F720">
        <v>502.2</v>
      </c>
      <c r="G720">
        <v>-36.459266276655597</v>
      </c>
      <c r="H720">
        <f>(Table2[[#This Row],[1Y Return vs Nifty]]-AVERAGE(Table2[1Y Return vs Nifty]))/_xlfn.STDEV.P(Table2[1Y Return vs Nifty])</f>
        <v>-0.98389288424347676</v>
      </c>
      <c r="I720">
        <v>-0.48845838634897598</v>
      </c>
      <c r="J720">
        <f>(Table2[[#This Row],[1M Return vs Nifty]]-AVERAGE(Table2[1M Return vs Nifty]))/_xlfn.STDEV.P(Table2[1M Return vs Nifty])</f>
        <v>-0.33711622535976737</v>
      </c>
      <c r="K720">
        <v>-23.098704215546999</v>
      </c>
      <c r="L720">
        <f>(Table2[[#This Row],[6M Return vs Nifty]]-AVERAGE(Table2[6M Return vs Nifty]))/_xlfn.STDEV.P(Table2[6M Return vs Nifty])</f>
        <v>-1.1641311030769013</v>
      </c>
      <c r="M720">
        <v>1.3206192394170699</v>
      </c>
      <c r="N720">
        <f>(Table2[[#This Row],[1W Return vs Nifty]]-AVERAGE(Table2[1W Return vs Nifty]))/_xlfn.STDEV.P(Table2[1W Return vs Nifty])</f>
        <v>-4.0258649774833039E-2</v>
      </c>
      <c r="O720">
        <v>494.53</v>
      </c>
      <c r="P720">
        <v>504.866555540207</v>
      </c>
      <c r="Q720">
        <v>539.07906431829304</v>
      </c>
      <c r="R720">
        <v>36.636358215142202</v>
      </c>
      <c r="S720">
        <v>1.5509675853841109E-2</v>
      </c>
      <c r="T720">
        <v>-5.2817036718817434E-3</v>
      </c>
      <c r="U720">
        <v>-6.841123456524778E-2</v>
      </c>
      <c r="V720">
        <v>0.901142723186657</v>
      </c>
      <c r="W720">
        <v>500.05</v>
      </c>
      <c r="X720">
        <v>515</v>
      </c>
      <c r="Y720">
        <v>497.1</v>
      </c>
      <c r="Z720">
        <v>515</v>
      </c>
      <c r="AA720">
        <v>439</v>
      </c>
      <c r="AB720">
        <v>515</v>
      </c>
      <c r="AC720">
        <v>4.2995700429957484E-3</v>
      </c>
      <c r="AD720">
        <v>2.5487853444842612E-2</v>
      </c>
      <c r="AE720">
        <v>1.0259505129752489E-2</v>
      </c>
      <c r="AF720">
        <v>2.5487853444842612E-2</v>
      </c>
      <c r="AG720">
        <v>0.14396355353075174</v>
      </c>
      <c r="AH720">
        <v>2.5487853444842612E-2</v>
      </c>
      <c r="AI720">
        <v>35.3544404619673</v>
      </c>
      <c r="AJ720">
        <v>14.3963553530751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-0.17</v>
      </c>
      <c r="AM720" t="s">
        <v>2949</v>
      </c>
      <c r="AN720">
        <v>10.199999999999999</v>
      </c>
      <c r="AO720" t="s">
        <v>2950</v>
      </c>
      <c r="AP720">
        <v>-0.123867551281843</v>
      </c>
      <c r="AQ720">
        <f>(Table2[[#This Row],[Sharpe Ratio]]-AVERAGE(Table2[Sharpe Ratio]))/_xlfn.STDEV.P(Table2[Sharpe Ratio])</f>
        <v>-2.0156117501794082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690</v>
      </c>
      <c r="AT720">
        <f>_xlfn.RANK.AVG(Table2[[#This Row],[6M Return vs Nifty Z-Score]],Table2[6M Return vs Nifty Z-Score])</f>
        <v>670</v>
      </c>
      <c r="AU720">
        <f>_xlfn.RANK.AVG(Table2[[#This Row],[Sharpe Ratio Z-Score]],Table2[Sharpe Ratio Z-Score])</f>
        <v>716</v>
      </c>
      <c r="AV720">
        <f>(Table2[[#This Row],[Rank 1Y]]+Table2[[#This Row],[Rank 6M]]+Table2[[#This Row],[Rank Sharpe]])/3</f>
        <v>692</v>
      </c>
    </row>
    <row r="721" spans="1:48" hidden="1" x14ac:dyDescent="0.3">
      <c r="A721" t="s">
        <v>1096</v>
      </c>
      <c r="B721" t="s">
        <v>1097</v>
      </c>
      <c r="C721" t="s">
        <v>2920</v>
      </c>
      <c r="D721" t="s">
        <v>523</v>
      </c>
      <c r="E721">
        <v>10021.582668825</v>
      </c>
      <c r="F721">
        <v>2112.3000000000002</v>
      </c>
      <c r="G721">
        <v>-44.540258919304698</v>
      </c>
      <c r="H721">
        <f>(Table2[[#This Row],[1Y Return vs Nifty]]-AVERAGE(Table2[1Y Return vs Nifty]))/_xlfn.STDEV.P(Table2[1Y Return vs Nifty])</f>
        <v>-1.0804973183023343</v>
      </c>
      <c r="I721">
        <v>-0.63868818877633804</v>
      </c>
      <c r="J721">
        <f>(Table2[[#This Row],[1M Return vs Nifty]]-AVERAGE(Table2[1M Return vs Nifty]))/_xlfn.STDEV.P(Table2[1M Return vs Nifty])</f>
        <v>-0.35013924274215324</v>
      </c>
      <c r="K721">
        <v>-19.366410452796401</v>
      </c>
      <c r="L721">
        <f>(Table2[[#This Row],[6M Return vs Nifty]]-AVERAGE(Table2[6M Return vs Nifty]))/_xlfn.STDEV.P(Table2[6M Return vs Nifty])</f>
        <v>-1.0500592346581441</v>
      </c>
      <c r="M721">
        <v>3.92984258964528</v>
      </c>
      <c r="N721">
        <f>(Table2[[#This Row],[1W Return vs Nifty]]-AVERAGE(Table2[1W Return vs Nifty]))/_xlfn.STDEV.P(Table2[1W Return vs Nifty])</f>
        <v>0.45361396838867385</v>
      </c>
      <c r="O721">
        <v>2004.41</v>
      </c>
      <c r="P721">
        <v>2013.14592990755</v>
      </c>
      <c r="Q721">
        <v>2180.1654636409298</v>
      </c>
      <c r="R721">
        <v>38.920819733037597</v>
      </c>
      <c r="S721">
        <v>5.3826312979879498E-2</v>
      </c>
      <c r="T721">
        <v>4.9253294865218011E-2</v>
      </c>
      <c r="U721">
        <v>-3.1128583941327448E-2</v>
      </c>
      <c r="V721">
        <v>0.98455955173861798</v>
      </c>
      <c r="W721">
        <v>2085.1999999999998</v>
      </c>
      <c r="X721">
        <v>2161</v>
      </c>
      <c r="Y721">
        <v>1990</v>
      </c>
      <c r="Z721">
        <v>2161</v>
      </c>
      <c r="AA721">
        <v>1815</v>
      </c>
      <c r="AB721">
        <v>2161</v>
      </c>
      <c r="AC721">
        <v>1.2996355265682213E-2</v>
      </c>
      <c r="AD721">
        <v>2.3055437201155105E-2</v>
      </c>
      <c r="AE721">
        <v>6.1457286432160974E-2</v>
      </c>
      <c r="AF721">
        <v>2.3055437201155105E-2</v>
      </c>
      <c r="AG721">
        <v>0.1638016528925621</v>
      </c>
      <c r="AH721">
        <v>2.3055437201155105E-2</v>
      </c>
      <c r="AI721">
        <v>30.2371822184348</v>
      </c>
      <c r="AJ721">
        <v>16.830752212389299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0.04</v>
      </c>
      <c r="AM721" t="s">
        <v>2950</v>
      </c>
      <c r="AN721">
        <v>14.7</v>
      </c>
      <c r="AO721" t="s">
        <v>2950</v>
      </c>
      <c r="AP721">
        <v>-0.15220076631750301</v>
      </c>
      <c r="AQ721">
        <f>(Table2[[#This Row],[Sharpe Ratio]]-AVERAGE(Table2[Sharpe Ratio]))/_xlfn.STDEV.P(Table2[Sharpe Ratio])</f>
        <v>-2.3335083156119385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710</v>
      </c>
      <c r="AT721">
        <f>_xlfn.RANK.AVG(Table2[[#This Row],[6M Return vs Nifty Z-Score]],Table2[6M Return vs Nifty Z-Score])</f>
        <v>651</v>
      </c>
      <c r="AU721">
        <f>_xlfn.RANK.AVG(Table2[[#This Row],[Sharpe Ratio Z-Score]],Table2[Sharpe Ratio Z-Score])</f>
        <v>723</v>
      </c>
      <c r="AV721">
        <f>(Table2[[#This Row],[Rank 1Y]]+Table2[[#This Row],[Rank 6M]]+Table2[[#This Row],[Rank Sharpe]])/3</f>
        <v>694.66666666666663</v>
      </c>
    </row>
    <row r="722" spans="1:48" hidden="1" x14ac:dyDescent="0.3">
      <c r="A722" t="s">
        <v>1110</v>
      </c>
      <c r="B722" t="s">
        <v>1111</v>
      </c>
      <c r="C722" t="s">
        <v>2917</v>
      </c>
      <c r="D722" t="s">
        <v>1112</v>
      </c>
      <c r="E722">
        <v>9846.8921211899997</v>
      </c>
      <c r="F722">
        <v>946.45</v>
      </c>
      <c r="G722">
        <v>-44.076617050006398</v>
      </c>
      <c r="H722">
        <f>(Table2[[#This Row],[1Y Return vs Nifty]]-AVERAGE(Table2[1Y Return vs Nifty]))/_xlfn.STDEV.P(Table2[1Y Return vs Nifty])</f>
        <v>-1.0749546996699195</v>
      </c>
      <c r="I722">
        <v>-1.6017855593891099</v>
      </c>
      <c r="J722">
        <f>(Table2[[#This Row],[1M Return vs Nifty]]-AVERAGE(Table2[1M Return vs Nifty]))/_xlfn.STDEV.P(Table2[1M Return vs Nifty])</f>
        <v>-0.43362756260787827</v>
      </c>
      <c r="K722">
        <v>-32.373976523891599</v>
      </c>
      <c r="L722">
        <f>(Table2[[#This Row],[6M Return vs Nifty]]-AVERAGE(Table2[6M Return vs Nifty]))/_xlfn.STDEV.P(Table2[6M Return vs Nifty])</f>
        <v>-1.4476156596424263</v>
      </c>
      <c r="M722">
        <v>2.2260974515080201</v>
      </c>
      <c r="N722">
        <f>(Table2[[#This Row],[1W Return vs Nifty]]-AVERAGE(Table2[1W Return vs Nifty]))/_xlfn.STDEV.P(Table2[1W Return vs Nifty])</f>
        <v>0.13112985755868295</v>
      </c>
      <c r="O722">
        <v>925.14</v>
      </c>
      <c r="P722">
        <v>933.49686125700202</v>
      </c>
      <c r="Q722">
        <v>1036.55651014562</v>
      </c>
      <c r="R722">
        <v>36.2316252420461</v>
      </c>
      <c r="S722">
        <v>2.303435155760214E-2</v>
      </c>
      <c r="T722">
        <v>1.3875931757880711E-2</v>
      </c>
      <c r="U722">
        <v>-8.6928700233585343E-2</v>
      </c>
      <c r="V722">
        <v>1.64817750402221</v>
      </c>
      <c r="W722">
        <v>941.65</v>
      </c>
      <c r="X722">
        <v>975</v>
      </c>
      <c r="Y722">
        <v>930</v>
      </c>
      <c r="Z722">
        <v>975</v>
      </c>
      <c r="AA722">
        <v>854</v>
      </c>
      <c r="AB722">
        <v>975</v>
      </c>
      <c r="AC722">
        <v>5.0974353528381311E-3</v>
      </c>
      <c r="AD722">
        <v>3.0165354746684914E-2</v>
      </c>
      <c r="AE722">
        <v>1.7688172043010875E-2</v>
      </c>
      <c r="AF722">
        <v>3.0165354746684914E-2</v>
      </c>
      <c r="AG722">
        <v>0.10825526932084317</v>
      </c>
      <c r="AH722">
        <v>3.0165354746684914E-2</v>
      </c>
      <c r="AI722">
        <v>44.7461566907918</v>
      </c>
      <c r="AJ722">
        <v>10.8255269320843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-0.04</v>
      </c>
      <c r="AM722" t="s">
        <v>2949</v>
      </c>
      <c r="AN722">
        <v>8.51</v>
      </c>
      <c r="AO722" t="s">
        <v>2950</v>
      </c>
      <c r="AP722">
        <v>-6.9717686819212005E-2</v>
      </c>
      <c r="AQ722">
        <f>(Table2[[#This Row],[Sharpe Ratio]]-AVERAGE(Table2[Sharpe Ratio]))/_xlfn.STDEV.P(Table2[Sharpe Ratio])</f>
        <v>-1.4080542982756299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708</v>
      </c>
      <c r="AT722">
        <f>_xlfn.RANK.AVG(Table2[[#This Row],[6M Return vs Nifty Z-Score]],Table2[6M Return vs Nifty Z-Score])</f>
        <v>710</v>
      </c>
      <c r="AU722">
        <f>_xlfn.RANK.AVG(Table2[[#This Row],[Sharpe Ratio Z-Score]],Table2[Sharpe Ratio Z-Score])</f>
        <v>667</v>
      </c>
      <c r="AV722">
        <f>(Table2[[#This Row],[Rank 1Y]]+Table2[[#This Row],[Rank 6M]]+Table2[[#This Row],[Rank Sharpe]])/3</f>
        <v>695</v>
      </c>
    </row>
    <row r="723" spans="1:48" hidden="1" x14ac:dyDescent="0.3">
      <c r="A723" t="s">
        <v>1490</v>
      </c>
      <c r="B723" t="s">
        <v>1491</v>
      </c>
      <c r="C723" t="s">
        <v>2914</v>
      </c>
      <c r="D723" t="s">
        <v>238</v>
      </c>
      <c r="E723">
        <v>5752.0520246799997</v>
      </c>
      <c r="F723">
        <v>1314.1</v>
      </c>
      <c r="G723">
        <v>-39.005915334515699</v>
      </c>
      <c r="H723">
        <f>(Table2[[#This Row],[1Y Return vs Nifty]]-AVERAGE(Table2[1Y Return vs Nifty]))/_xlfn.STDEV.P(Table2[1Y Return vs Nifty])</f>
        <v>-1.0143368658012237</v>
      </c>
      <c r="I723">
        <v>-8.4253263124332207</v>
      </c>
      <c r="J723">
        <f>(Table2[[#This Row],[1M Return vs Nifty]]-AVERAGE(Table2[1M Return vs Nifty]))/_xlfn.STDEV.P(Table2[1M Return vs Nifty])</f>
        <v>-1.0251419519000986</v>
      </c>
      <c r="K723">
        <v>-28.900365565842101</v>
      </c>
      <c r="L723">
        <f>(Table2[[#This Row],[6M Return vs Nifty]]-AVERAGE(Table2[6M Return vs Nifty]))/_xlfn.STDEV.P(Table2[6M Return vs Nifty])</f>
        <v>-1.3414500367487565</v>
      </c>
      <c r="M723">
        <v>-1.31360100480803</v>
      </c>
      <c r="N723">
        <f>(Table2[[#This Row],[1W Return vs Nifty]]-AVERAGE(Table2[1W Return vs Nifty]))/_xlfn.STDEV.P(Table2[1W Return vs Nifty])</f>
        <v>-0.53886266875273159</v>
      </c>
      <c r="O723">
        <v>1313.27</v>
      </c>
      <c r="P723">
        <v>1330.11841793902</v>
      </c>
      <c r="Q723">
        <v>1436.25164039314</v>
      </c>
      <c r="R723">
        <v>22.198935864785799</v>
      </c>
      <c r="S723">
        <v>6.3201017307945584E-4</v>
      </c>
      <c r="T723">
        <v>-1.2042851014603784E-2</v>
      </c>
      <c r="U723">
        <v>-8.5048912709825619E-2</v>
      </c>
      <c r="V723">
        <v>1.1372277025752899</v>
      </c>
      <c r="W723">
        <v>1311</v>
      </c>
      <c r="X723">
        <v>1357.4</v>
      </c>
      <c r="Y723">
        <v>1311</v>
      </c>
      <c r="Z723">
        <v>1372.5</v>
      </c>
      <c r="AA723">
        <v>1143.0999999999999</v>
      </c>
      <c r="AB723">
        <v>1383.95</v>
      </c>
      <c r="AC723">
        <v>2.36460717009912E-3</v>
      </c>
      <c r="AD723">
        <v>3.2950308195723421E-2</v>
      </c>
      <c r="AE723">
        <v>2.36460717009912E-3</v>
      </c>
      <c r="AF723">
        <v>4.4441062324024116E-2</v>
      </c>
      <c r="AG723">
        <v>0.14959321144256843</v>
      </c>
      <c r="AH723">
        <v>5.3154250057073416E-2</v>
      </c>
      <c r="AI723">
        <v>44.429647667605202</v>
      </c>
      <c r="AJ723">
        <v>14.959321144256799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-0.04</v>
      </c>
      <c r="AM723" t="s">
        <v>2949</v>
      </c>
      <c r="AN723">
        <v>10.01</v>
      </c>
      <c r="AO723" t="s">
        <v>2950</v>
      </c>
      <c r="AP723">
        <v>-9.1780431936877002E-2</v>
      </c>
      <c r="AQ723">
        <f>(Table2[[#This Row],[Sharpe Ratio]]-AVERAGE(Table2[Sharpe Ratio]))/_xlfn.STDEV.P(Table2[Sharpe Ratio])</f>
        <v>-1.6555966575910714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695</v>
      </c>
      <c r="AT723">
        <f>_xlfn.RANK.AVG(Table2[[#This Row],[6M Return vs Nifty Z-Score]],Table2[6M Return vs Nifty Z-Score])</f>
        <v>703</v>
      </c>
      <c r="AU723">
        <f>_xlfn.RANK.AVG(Table2[[#This Row],[Sharpe Ratio Z-Score]],Table2[Sharpe Ratio Z-Score])</f>
        <v>691</v>
      </c>
      <c r="AV723">
        <f>(Table2[[#This Row],[Rank 1Y]]+Table2[[#This Row],[Rank 6M]]+Table2[[#This Row],[Rank Sharpe]])/3</f>
        <v>696.33333333333337</v>
      </c>
    </row>
    <row r="724" spans="1:48" hidden="1" x14ac:dyDescent="0.3">
      <c r="A724" t="s">
        <v>1173</v>
      </c>
      <c r="B724" t="s">
        <v>1174</v>
      </c>
      <c r="C724" t="s">
        <v>2917</v>
      </c>
      <c r="D724" t="s">
        <v>95</v>
      </c>
      <c r="E724">
        <v>8938.9952587250009</v>
      </c>
      <c r="F724">
        <v>288.7</v>
      </c>
      <c r="G724">
        <v>-72.634383952020798</v>
      </c>
      <c r="H724">
        <f>(Table2[[#This Row],[1Y Return vs Nifty]]-AVERAGE(Table2[1Y Return vs Nifty]))/_xlfn.STDEV.P(Table2[1Y Return vs Nifty])</f>
        <v>-1.4163492574367094</v>
      </c>
      <c r="I724">
        <v>-8.0995120854631502</v>
      </c>
      <c r="J724">
        <f>(Table2[[#This Row],[1M Return vs Nifty]]-AVERAGE(Table2[1M Return vs Nifty]))/_xlfn.STDEV.P(Table2[1M Return vs Nifty])</f>
        <v>-0.9968979931602111</v>
      </c>
      <c r="K724">
        <v>-27.559660249410999</v>
      </c>
      <c r="L724">
        <f>(Table2[[#This Row],[6M Return vs Nifty]]-AVERAGE(Table2[6M Return vs Nifty]))/_xlfn.STDEV.P(Table2[6M Return vs Nifty])</f>
        <v>-1.3004734228576926</v>
      </c>
      <c r="M724">
        <v>-0.116766818314748</v>
      </c>
      <c r="N724">
        <f>(Table2[[#This Row],[1W Return vs Nifty]]-AVERAGE(Table2[1W Return vs Nifty]))/_xlfn.STDEV.P(Table2[1W Return vs Nifty])</f>
        <v>-0.31232643407610644</v>
      </c>
      <c r="O724">
        <v>289.16000000000003</v>
      </c>
      <c r="P724">
        <v>296.23176287082799</v>
      </c>
      <c r="Q724">
        <v>366.852573852136</v>
      </c>
      <c r="R724">
        <v>52.1315106453456</v>
      </c>
      <c r="S724">
        <v>-1.5908147738277201E-3</v>
      </c>
      <c r="T724">
        <v>-2.542523731363755E-2</v>
      </c>
      <c r="U724">
        <v>-0.21303537012564688</v>
      </c>
      <c r="V724">
        <v>0.71719586430915205</v>
      </c>
      <c r="W724">
        <v>286.2</v>
      </c>
      <c r="X724">
        <v>298.25</v>
      </c>
      <c r="Y724">
        <v>284.05</v>
      </c>
      <c r="Z724">
        <v>298.25</v>
      </c>
      <c r="AA724">
        <v>262.39999999999998</v>
      </c>
      <c r="AB724">
        <v>303.95</v>
      </c>
      <c r="AC724">
        <v>8.7351502445842666E-3</v>
      </c>
      <c r="AD724">
        <v>3.3079321094561909E-2</v>
      </c>
      <c r="AE724">
        <v>1.6370357331455754E-2</v>
      </c>
      <c r="AF724">
        <v>3.3079321094561909E-2</v>
      </c>
      <c r="AG724">
        <v>0.10022865853658547</v>
      </c>
      <c r="AH724">
        <v>5.2822999653619584E-2</v>
      </c>
      <c r="AI724">
        <v>104.364392102528</v>
      </c>
      <c r="AJ724">
        <v>10.6130268199233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-0.08</v>
      </c>
      <c r="AM724" t="s">
        <v>2949</v>
      </c>
      <c r="AN724">
        <v>7.26</v>
      </c>
      <c r="AO724" t="s">
        <v>2950</v>
      </c>
      <c r="AP724">
        <v>-7.7726318944613002E-2</v>
      </c>
      <c r="AQ724">
        <f>(Table2[[#This Row],[Sharpe Ratio]]-AVERAGE(Table2[Sharpe Ratio]))/_xlfn.STDEV.P(Table2[Sharpe Ratio])</f>
        <v>-1.4979105550849372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724</v>
      </c>
      <c r="AT724">
        <f>_xlfn.RANK.AVG(Table2[[#This Row],[6M Return vs Nifty Z-Score]],Table2[6M Return vs Nifty Z-Score])</f>
        <v>695</v>
      </c>
      <c r="AU724">
        <f>_xlfn.RANK.AVG(Table2[[#This Row],[Sharpe Ratio Z-Score]],Table2[Sharpe Ratio Z-Score])</f>
        <v>681</v>
      </c>
      <c r="AV724">
        <f>(Table2[[#This Row],[Rank 1Y]]+Table2[[#This Row],[Rank 6M]]+Table2[[#This Row],[Rank Sharpe]])/3</f>
        <v>700</v>
      </c>
    </row>
    <row r="725" spans="1:48" hidden="1" x14ac:dyDescent="0.3">
      <c r="A725" t="s">
        <v>2445</v>
      </c>
      <c r="B725" t="s">
        <v>2446</v>
      </c>
      <c r="C725" t="s">
        <v>2920</v>
      </c>
      <c r="D725" t="s">
        <v>523</v>
      </c>
      <c r="E725">
        <v>1663.7668315450001</v>
      </c>
      <c r="F725">
        <v>108.33</v>
      </c>
      <c r="G725">
        <v>-59.133213144836198</v>
      </c>
      <c r="H725">
        <f>(Table2[[#This Row],[1Y Return vs Nifty]]-AVERAGE(Table2[1Y Return vs Nifty]))/_xlfn.STDEV.P(Table2[1Y Return vs Nifty])</f>
        <v>-1.2549491643248225</v>
      </c>
      <c r="I725">
        <v>9.0764754483383996</v>
      </c>
      <c r="J725">
        <f>(Table2[[#This Row],[1M Return vs Nifty]]-AVERAGE(Table2[1M Return vs Nifty]))/_xlfn.STDEV.P(Table2[1M Return vs Nifty])</f>
        <v>0.49204215452116851</v>
      </c>
      <c r="K725">
        <v>-28.31201052534</v>
      </c>
      <c r="L725">
        <f>(Table2[[#This Row],[6M Return vs Nifty]]-AVERAGE(Table2[6M Return vs Nifty]))/_xlfn.STDEV.P(Table2[6M Return vs Nifty])</f>
        <v>-1.3234678619710118</v>
      </c>
      <c r="M725">
        <v>0.78380322996565899</v>
      </c>
      <c r="N725">
        <f>(Table2[[#This Row],[1W Return vs Nifty]]-AVERAGE(Table2[1W Return vs Nifty]))/_xlfn.STDEV.P(Table2[1W Return vs Nifty])</f>
        <v>-0.14186694177354833</v>
      </c>
      <c r="O725">
        <v>103.45</v>
      </c>
      <c r="P725">
        <v>103.365789420721</v>
      </c>
      <c r="Q725">
        <v>120.713046264472</v>
      </c>
      <c r="R725">
        <v>50.268876696539799</v>
      </c>
      <c r="S725">
        <v>4.7172547124214592E-2</v>
      </c>
      <c r="T725">
        <v>4.8025663104778182E-2</v>
      </c>
      <c r="U725">
        <v>-0.10258250162407301</v>
      </c>
      <c r="V725">
        <v>1.4122333318294</v>
      </c>
      <c r="W725">
        <v>107.79</v>
      </c>
      <c r="X725">
        <v>112.27</v>
      </c>
      <c r="Y725">
        <v>105.13</v>
      </c>
      <c r="Z725">
        <v>113.5</v>
      </c>
      <c r="AA725">
        <v>79.95</v>
      </c>
      <c r="AB725">
        <v>113.5</v>
      </c>
      <c r="AC725">
        <v>5.0097411633731603E-3</v>
      </c>
      <c r="AD725">
        <v>3.637034985691856E-2</v>
      </c>
      <c r="AE725">
        <v>3.0438504708456326E-2</v>
      </c>
      <c r="AF725">
        <v>4.7724545370626759E-2</v>
      </c>
      <c r="AG725">
        <v>0.35497185741088177</v>
      </c>
      <c r="AH725">
        <v>4.7724545370626759E-2</v>
      </c>
      <c r="AI725">
        <v>72.020677559309505</v>
      </c>
      <c r="AJ725">
        <v>35.497185741088103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0.05</v>
      </c>
      <c r="AM725" t="s">
        <v>2950</v>
      </c>
      <c r="AN725">
        <v>24.59</v>
      </c>
      <c r="AO725" t="s">
        <v>2950</v>
      </c>
      <c r="AP725">
        <v>-8.3867565838974006E-2</v>
      </c>
      <c r="AQ725">
        <f>(Table2[[#This Row],[Sharpe Ratio]]-AVERAGE(Table2[Sharpe Ratio]))/_xlfn.STDEV.P(Table2[Sharpe Ratio])</f>
        <v>-1.5668148884877449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720</v>
      </c>
      <c r="AT725">
        <f>_xlfn.RANK.AVG(Table2[[#This Row],[6M Return vs Nifty Z-Score]],Table2[6M Return vs Nifty Z-Score])</f>
        <v>699</v>
      </c>
      <c r="AU725">
        <f>_xlfn.RANK.AVG(Table2[[#This Row],[Sharpe Ratio Z-Score]],Table2[Sharpe Ratio Z-Score])</f>
        <v>685</v>
      </c>
      <c r="AV725">
        <f>(Table2[[#This Row],[Rank 1Y]]+Table2[[#This Row],[Rank 6M]]+Table2[[#This Row],[Rank Sharpe]])/3</f>
        <v>701.33333333333337</v>
      </c>
    </row>
    <row r="726" spans="1:48" hidden="1" x14ac:dyDescent="0.3">
      <c r="A726" t="s">
        <v>689</v>
      </c>
      <c r="B726" t="s">
        <v>690</v>
      </c>
      <c r="C726" t="s">
        <v>2906</v>
      </c>
      <c r="D726" t="s">
        <v>691</v>
      </c>
      <c r="E726">
        <v>21677.34644673</v>
      </c>
      <c r="F726">
        <v>411.15</v>
      </c>
      <c r="G726">
        <v>-77.530063516614106</v>
      </c>
      <c r="H726">
        <f>(Table2[[#This Row],[1Y Return vs Nifty]]-AVERAGE(Table2[1Y Return vs Nifty]))/_xlfn.STDEV.P(Table2[1Y Return vs Nifty])</f>
        <v>-1.4748747845080976</v>
      </c>
      <c r="I726">
        <v>14.7880981105112</v>
      </c>
      <c r="J726">
        <f>(Table2[[#This Row],[1M Return vs Nifty]]-AVERAGE(Table2[1M Return vs Nifty]))/_xlfn.STDEV.P(Table2[1M Return vs Nifty])</f>
        <v>0.98716735610738782</v>
      </c>
      <c r="K726">
        <v>-46.174026961213499</v>
      </c>
      <c r="L726">
        <f>(Table2[[#This Row],[6M Return vs Nifty]]-AVERAGE(Table2[6M Return vs Nifty]))/_xlfn.STDEV.P(Table2[6M Return vs Nifty])</f>
        <v>-1.8693931610195571</v>
      </c>
      <c r="M726">
        <v>-6.2015135961970804</v>
      </c>
      <c r="N726">
        <f>(Table2[[#This Row],[1W Return vs Nifty]]-AVERAGE(Table2[1W Return vs Nifty]))/_xlfn.STDEV.P(Table2[1W Return vs Nifty])</f>
        <v>-1.4640445580887083</v>
      </c>
      <c r="O726">
        <v>389.1</v>
      </c>
      <c r="P726">
        <v>387.49547231976601</v>
      </c>
      <c r="Q726">
        <v>534.262895011909</v>
      </c>
      <c r="R726">
        <v>41.222571956743799</v>
      </c>
      <c r="S726">
        <v>5.6669236700076953E-2</v>
      </c>
      <c r="T726">
        <v>6.104465566687689E-2</v>
      </c>
      <c r="U726">
        <v>-0.23043504641879498</v>
      </c>
      <c r="V726">
        <v>1.7347273132279699</v>
      </c>
      <c r="W726">
        <v>402.5</v>
      </c>
      <c r="X726">
        <v>414.7</v>
      </c>
      <c r="Y726">
        <v>402.5</v>
      </c>
      <c r="Z726">
        <v>442</v>
      </c>
      <c r="AA726">
        <v>339.55</v>
      </c>
      <c r="AB726">
        <v>442</v>
      </c>
      <c r="AC726">
        <v>2.1490683229813623E-2</v>
      </c>
      <c r="AD726">
        <v>8.6343183752888297E-3</v>
      </c>
      <c r="AE726">
        <v>2.1490683229813623E-2</v>
      </c>
      <c r="AF726">
        <v>7.5033442782439508E-2</v>
      </c>
      <c r="AG726">
        <v>0.21086732439994105</v>
      </c>
      <c r="AH726">
        <v>7.5033442782439508E-2</v>
      </c>
      <c r="AI726">
        <v>142.80676152255799</v>
      </c>
      <c r="AJ726">
        <v>32.629032258064498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0.01</v>
      </c>
      <c r="AM726" t="s">
        <v>2950</v>
      </c>
      <c r="AN726">
        <v>15.04</v>
      </c>
      <c r="AO726" t="s">
        <v>2950</v>
      </c>
      <c r="AP726">
        <v>-0.121242068063474</v>
      </c>
      <c r="AQ726">
        <f>(Table2[[#This Row],[Sharpe Ratio]]-AVERAGE(Table2[Sharpe Ratio]))/_xlfn.STDEV.P(Table2[Sharpe Ratio])</f>
        <v>-1.9861540237382052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723</v>
      </c>
      <c r="AU726">
        <f>_xlfn.RANK.AVG(Table2[[#This Row],[Sharpe Ratio Z-Score]],Table2[Sharpe Ratio Z-Score])</f>
        <v>714</v>
      </c>
      <c r="AV726">
        <f>(Table2[[#This Row],[Rank 1Y]]+Table2[[#This Row],[Rank 6M]]+Table2[[#This Row],[Rank Sharpe]])/3</f>
        <v>720.66666666666663</v>
      </c>
    </row>
    <row r="728" spans="1:48" x14ac:dyDescent="0.3">
      <c r="AL728">
        <f>AVERAGE(Table2[[#All],[Sharpe Ratio]])</f>
        <v>5.5778180557171951E-2</v>
      </c>
    </row>
    <row r="729" spans="1:48" x14ac:dyDescent="0.3">
      <c r="AL729">
        <f>_xlfn.STDEV.P(Table2[[#All],[Sharpe Ratio]])</f>
        <v>8.9127150515482367E-2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AA85-F1CC-434E-81F2-48CCF7ED8EBF}">
  <dimension ref="A1:Q1374"/>
  <sheetViews>
    <sheetView workbookViewId="0">
      <selection activeCell="C2" sqref="C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22.6640625" bestFit="1" customWidth="1"/>
    <col min="15" max="15" width="17" bestFit="1" customWidth="1"/>
    <col min="16" max="16" width="23.33203125" bestFit="1" customWidth="1"/>
    <col min="17" max="17" width="22.88671875" bestFit="1" customWidth="1"/>
  </cols>
  <sheetData>
    <row r="1" spans="1:17" x14ac:dyDescent="0.3">
      <c r="A1" t="s">
        <v>0</v>
      </c>
      <c r="B1" t="s">
        <v>1</v>
      </c>
      <c r="C1" t="s">
        <v>2903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2002982.9969957999</v>
      </c>
      <c r="F2">
        <v>2908.4</v>
      </c>
      <c r="G2">
        <v>0.30102152569964602</v>
      </c>
      <c r="H2">
        <v>-1.42239969058195</v>
      </c>
      <c r="I2">
        <v>2.9291862129068398</v>
      </c>
      <c r="J2">
        <v>0.175489852163453</v>
      </c>
      <c r="K2">
        <v>2900.7961885959198</v>
      </c>
      <c r="L2">
        <v>2728.1583086655201</v>
      </c>
      <c r="M2">
        <v>71.814791825112295</v>
      </c>
      <c r="N2">
        <v>-0.20053002292987801</v>
      </c>
      <c r="O2">
        <v>1.0350196561671601</v>
      </c>
      <c r="P2">
        <v>4.1466098198322099</v>
      </c>
      <c r="Q2">
        <v>30.991307480970999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1392782.7900541001</v>
      </c>
      <c r="F3">
        <v>3810.75</v>
      </c>
      <c r="G3">
        <v>-7.6702307501979803</v>
      </c>
      <c r="H3">
        <v>-5.6819280430923698</v>
      </c>
      <c r="I3">
        <v>-9.9532744239394493</v>
      </c>
      <c r="J3">
        <v>-2.5694141666821499</v>
      </c>
      <c r="K3">
        <v>3854.8443552742901</v>
      </c>
      <c r="L3">
        <v>3767.0722024245201</v>
      </c>
      <c r="M3">
        <v>45.138239032755898</v>
      </c>
      <c r="N3">
        <v>-0.31069079803032101</v>
      </c>
      <c r="O3">
        <v>0.95876111977810996</v>
      </c>
      <c r="P3">
        <v>11.6512497539854</v>
      </c>
      <c r="Q3">
        <v>20.099275133942601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1153545.7023080799</v>
      </c>
      <c r="F4">
        <v>1665.75</v>
      </c>
      <c r="G4">
        <v>-22.785620745610199</v>
      </c>
      <c r="H4">
        <v>10.0165586633885</v>
      </c>
      <c r="I4">
        <v>-11.809206124893899</v>
      </c>
      <c r="J4">
        <v>5.09743799783082</v>
      </c>
      <c r="K4">
        <v>1535.15161847128</v>
      </c>
      <c r="L4">
        <v>1530.5843824789199</v>
      </c>
      <c r="M4">
        <v>69.623759465432201</v>
      </c>
      <c r="N4">
        <v>5.73413185939408</v>
      </c>
      <c r="O4">
        <v>0.99905998122444695</v>
      </c>
      <c r="P4">
        <v>5.5080294161788901</v>
      </c>
      <c r="Q4">
        <v>22.162736973341602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826210.69769870897</v>
      </c>
      <c r="F5">
        <v>1416.05</v>
      </c>
      <c r="G5">
        <v>44.149326528552699</v>
      </c>
      <c r="H5">
        <v>-2.5837194023305599</v>
      </c>
      <c r="I5">
        <v>34.238058995116702</v>
      </c>
      <c r="J5">
        <v>-3.2284782681509299</v>
      </c>
      <c r="K5">
        <v>1337.7903927086199</v>
      </c>
      <c r="L5">
        <v>1149.3564425035399</v>
      </c>
      <c r="M5">
        <v>81.663143103378502</v>
      </c>
      <c r="N5">
        <v>1.99304641652551</v>
      </c>
      <c r="O5">
        <v>1.35934659110634</v>
      </c>
      <c r="P5">
        <v>2.8176971152148602</v>
      </c>
      <c r="Q5">
        <v>70.526252408477802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795799.948345365</v>
      </c>
      <c r="F6">
        <v>1158.6500000000001</v>
      </c>
      <c r="G6">
        <v>0.67111634847697799</v>
      </c>
      <c r="H6">
        <v>-2.0560879917826398</v>
      </c>
      <c r="I6">
        <v>4.7902915097148497</v>
      </c>
      <c r="J6">
        <v>4.3756867934594297</v>
      </c>
      <c r="K6">
        <v>1113.9738767553499</v>
      </c>
      <c r="L6">
        <v>1043.21674482145</v>
      </c>
      <c r="M6">
        <v>56.125473176236603</v>
      </c>
      <c r="N6">
        <v>2.8868924436325099</v>
      </c>
      <c r="O6">
        <v>1.28386986155545</v>
      </c>
      <c r="P6">
        <v>1.2385103353039899</v>
      </c>
      <c r="Q6">
        <v>28.882091212458299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739493.34485124005</v>
      </c>
      <c r="F7">
        <v>836.3</v>
      </c>
      <c r="G7">
        <v>23.035890565477398</v>
      </c>
      <c r="H7">
        <v>-1.49980963407332</v>
      </c>
      <c r="I7">
        <v>19.343543801572402</v>
      </c>
      <c r="J7">
        <v>-0.33465213770000402</v>
      </c>
      <c r="K7">
        <v>811.34627095459905</v>
      </c>
      <c r="L7">
        <v>713.70045770181798</v>
      </c>
      <c r="M7">
        <v>59.273223883380197</v>
      </c>
      <c r="N7">
        <v>0.49043938628421302</v>
      </c>
      <c r="O7">
        <v>0.83790547736017795</v>
      </c>
      <c r="P7">
        <v>9.0517756785842298</v>
      </c>
      <c r="Q7">
        <v>53.958026509572797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35</v>
      </c>
      <c r="E8">
        <v>651316.63826047501</v>
      </c>
      <c r="F8">
        <v>1023.95</v>
      </c>
      <c r="G8">
        <v>36.3567905784532</v>
      </c>
      <c r="H8">
        <v>0.58095314839948997</v>
      </c>
      <c r="I8">
        <v>23.3700780551933</v>
      </c>
      <c r="J8">
        <v>1.99118128486741</v>
      </c>
      <c r="K8">
        <v>991.55329322077898</v>
      </c>
      <c r="L8">
        <v>879.323884249152</v>
      </c>
      <c r="M8">
        <v>64.675693850852596</v>
      </c>
      <c r="N8">
        <v>1.38155487940843</v>
      </c>
      <c r="O8">
        <v>0.99067982759029605</v>
      </c>
      <c r="P8">
        <v>14.7516968601982</v>
      </c>
      <c r="Q8">
        <v>71.4154180965932</v>
      </c>
    </row>
    <row r="9" spans="1:17" x14ac:dyDescent="0.3">
      <c r="A9" t="s">
        <v>36</v>
      </c>
      <c r="B9" t="s">
        <v>37</v>
      </c>
      <c r="C9" t="str">
        <f>IFERROR(VLOOKUP(Table1[[#This Row],[Ticker]],[1]!Table1[[Symbol]:[Industry]],2,FALSE),"-")</f>
        <v>-</v>
      </c>
      <c r="D9" t="s">
        <v>21</v>
      </c>
      <c r="E9">
        <v>606591.73815877002</v>
      </c>
      <c r="F9">
        <v>1532.7</v>
      </c>
      <c r="G9">
        <v>-6.6700014906415497</v>
      </c>
      <c r="H9">
        <v>0.76821373823739902</v>
      </c>
      <c r="I9">
        <v>-10.781979560078</v>
      </c>
      <c r="J9">
        <v>1.1285810468031101</v>
      </c>
      <c r="K9">
        <v>1479.05613407341</v>
      </c>
      <c r="L9">
        <v>1494.9154023312001</v>
      </c>
      <c r="M9">
        <v>62.715707853253903</v>
      </c>
      <c r="N9">
        <v>3.4884719050057602</v>
      </c>
      <c r="O9">
        <v>1.02487620478075</v>
      </c>
      <c r="P9">
        <v>13.0684413127161</v>
      </c>
      <c r="Q9">
        <v>21.426024955436699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556629.91792410996</v>
      </c>
      <c r="F10">
        <v>2441.3000000000002</v>
      </c>
      <c r="G10">
        <v>-33.419984492304501</v>
      </c>
      <c r="H10">
        <v>2.80369996653382</v>
      </c>
      <c r="I10">
        <v>-14.949871200960001</v>
      </c>
      <c r="J10">
        <v>0.117341888064547</v>
      </c>
      <c r="K10">
        <v>2402.3697490834202</v>
      </c>
      <c r="L10">
        <v>2431.1404478551799</v>
      </c>
      <c r="M10">
        <v>61.676199737291803</v>
      </c>
      <c r="N10">
        <v>-0.569976342627454</v>
      </c>
      <c r="O10">
        <v>0.89427505313022704</v>
      </c>
      <c r="P10">
        <v>13.449801335354101</v>
      </c>
      <c r="Q10">
        <v>12.396123477820399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544583.55056501995</v>
      </c>
      <c r="F11">
        <v>419.6</v>
      </c>
      <c r="G11">
        <v>-30.7692337485331</v>
      </c>
      <c r="H11">
        <v>-7.3831195835678303</v>
      </c>
      <c r="I11">
        <v>-17.622180665543699</v>
      </c>
      <c r="J11">
        <v>-1.8237591532906201</v>
      </c>
      <c r="K11">
        <v>429.90526225060199</v>
      </c>
      <c r="L11">
        <v>429.776804711517</v>
      </c>
      <c r="M11">
        <v>51.831295033746898</v>
      </c>
      <c r="N11">
        <v>-2.2371641719009401</v>
      </c>
      <c r="O11">
        <v>0.91922712625699698</v>
      </c>
      <c r="P11">
        <v>19.089609151572901</v>
      </c>
      <c r="Q11">
        <v>5.0707399524226799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498472.12030174001</v>
      </c>
      <c r="F12">
        <v>3535</v>
      </c>
      <c r="G12">
        <v>23.004087156346401</v>
      </c>
      <c r="H12">
        <v>-0.62510428331583401</v>
      </c>
      <c r="I12">
        <v>-7.32983604225248</v>
      </c>
      <c r="J12">
        <v>-3.2580055056586801</v>
      </c>
      <c r="K12">
        <v>3568.0761309129698</v>
      </c>
      <c r="L12">
        <v>3312.1872117069702</v>
      </c>
      <c r="M12">
        <v>71.898452033185194</v>
      </c>
      <c r="N12">
        <v>-1.4478783494416001</v>
      </c>
      <c r="O12">
        <v>0.94360066504027795</v>
      </c>
      <c r="P12">
        <v>10.888260254596799</v>
      </c>
      <c r="Q12">
        <v>49.285246732405597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422525.88336679002</v>
      </c>
      <c r="F13">
        <v>7134.25</v>
      </c>
      <c r="G13">
        <v>-25.626739839138999</v>
      </c>
      <c r="H13">
        <v>2.7331457571585598</v>
      </c>
      <c r="I13">
        <v>-13.728466853968801</v>
      </c>
      <c r="J13">
        <v>-1.3704381149654301</v>
      </c>
      <c r="K13">
        <v>6967.1409687674104</v>
      </c>
      <c r="L13">
        <v>7002.9647889548996</v>
      </c>
      <c r="M13">
        <v>58.138055554397297</v>
      </c>
      <c r="N13">
        <v>1.07004208660668</v>
      </c>
      <c r="O13">
        <v>0.952473288523213</v>
      </c>
      <c r="P13">
        <v>14.8263657707537</v>
      </c>
      <c r="Q13">
        <v>15.295420020039399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52</v>
      </c>
      <c r="E14">
        <v>408737.49431583</v>
      </c>
      <c r="F14">
        <v>12201.5</v>
      </c>
      <c r="G14">
        <v>4.6125597707111696</v>
      </c>
      <c r="H14">
        <v>-8.3129131530745095</v>
      </c>
      <c r="I14">
        <v>11.291276130578099</v>
      </c>
      <c r="J14">
        <v>-5.5831447742274598</v>
      </c>
      <c r="K14">
        <v>12474.631237824</v>
      </c>
      <c r="L14">
        <v>11356.1068416248</v>
      </c>
      <c r="M14">
        <v>67.252216012510601</v>
      </c>
      <c r="N14">
        <v>-2.8893420358339901</v>
      </c>
      <c r="O14">
        <v>0.99346323046121798</v>
      </c>
      <c r="P14">
        <v>7.1503503667581896</v>
      </c>
      <c r="Q14">
        <v>31.848954252956698</v>
      </c>
    </row>
    <row r="15" spans="1:17" x14ac:dyDescent="0.3">
      <c r="A15" t="s">
        <v>53</v>
      </c>
      <c r="B15" t="s">
        <v>54</v>
      </c>
      <c r="C15" t="str">
        <f>IFERROR(VLOOKUP(Table1[[#This Row],[Ticker]],[1]!Table1[[Symbol]:[Industry]],2,FALSE),"-")</f>
        <v>-</v>
      </c>
      <c r="D15" t="s">
        <v>55</v>
      </c>
      <c r="E15">
        <v>385884.67945289501</v>
      </c>
      <c r="F15">
        <v>3189.3</v>
      </c>
      <c r="G15">
        <v>7.9298835014190896</v>
      </c>
      <c r="H15">
        <v>2.0920473492971401</v>
      </c>
      <c r="I15">
        <v>3.3466064883414299</v>
      </c>
      <c r="J15">
        <v>0.63254947513509896</v>
      </c>
      <c r="K15">
        <v>3168.0869782755899</v>
      </c>
      <c r="L15">
        <v>2941.1904111458298</v>
      </c>
      <c r="M15">
        <v>84.827159832514795</v>
      </c>
      <c r="N15">
        <v>-0.84449449811745403</v>
      </c>
      <c r="O15">
        <v>1.2606147440106701</v>
      </c>
      <c r="P15">
        <v>17.3893957921801</v>
      </c>
      <c r="Q15">
        <v>48.893557422969103</v>
      </c>
    </row>
    <row r="16" spans="1:17" x14ac:dyDescent="0.3">
      <c r="A16" t="s">
        <v>56</v>
      </c>
      <c r="B16" t="s">
        <v>57</v>
      </c>
      <c r="C16" t="str">
        <f>IFERROR(VLOOKUP(Table1[[#This Row],[Ticker]],[1]!Table1[[Symbol]:[Industry]],2,FALSE),"-")</f>
        <v>-</v>
      </c>
      <c r="D16" t="s">
        <v>21</v>
      </c>
      <c r="E16">
        <v>364278.88434683997</v>
      </c>
      <c r="F16">
        <v>1447.85</v>
      </c>
      <c r="G16">
        <v>-0.92869476568270604</v>
      </c>
      <c r="H16">
        <v>4.2154236602756798</v>
      </c>
      <c r="I16">
        <v>-8.7528536118431308</v>
      </c>
      <c r="J16">
        <v>-1.60095312723245E-2</v>
      </c>
      <c r="K16">
        <v>1417.3698726842499</v>
      </c>
      <c r="L16">
        <v>1401.8872165151899</v>
      </c>
      <c r="M16">
        <v>45.989867905403301</v>
      </c>
      <c r="N16">
        <v>2.9882955763522698</v>
      </c>
      <c r="O16">
        <v>1.00076683413803</v>
      </c>
      <c r="P16">
        <v>17.232448112718799</v>
      </c>
      <c r="Q16">
        <v>33.190745595878703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363576.49669432902</v>
      </c>
      <c r="F17">
        <v>359.8</v>
      </c>
      <c r="G17">
        <v>67.264352352946801</v>
      </c>
      <c r="H17">
        <v>-6.74269681483106</v>
      </c>
      <c r="I17">
        <v>8.5916653159361704</v>
      </c>
      <c r="J17">
        <v>-3.2271660445023902</v>
      </c>
      <c r="K17">
        <v>357.70736193582098</v>
      </c>
      <c r="L17">
        <v>310.18561972069801</v>
      </c>
      <c r="M17">
        <v>70.385214188777198</v>
      </c>
      <c r="N17">
        <v>-0.76986596701412702</v>
      </c>
      <c r="O17">
        <v>0.75055514870551898</v>
      </c>
      <c r="P17">
        <v>9.2829349638688008</v>
      </c>
      <c r="Q17">
        <v>96.236705754022296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24</v>
      </c>
      <c r="E18">
        <v>362550.08613800001</v>
      </c>
      <c r="F18">
        <v>1237.45</v>
      </c>
      <c r="G18">
        <v>3.47143309828851</v>
      </c>
      <c r="H18">
        <v>4.6715438473167499</v>
      </c>
      <c r="I18">
        <v>2.4007298097868102</v>
      </c>
      <c r="J18">
        <v>5.2035808426519798</v>
      </c>
      <c r="K18">
        <v>1151.636259676</v>
      </c>
      <c r="L18">
        <v>1074.55885061711</v>
      </c>
      <c r="M18">
        <v>72.198380328900001</v>
      </c>
      <c r="N18">
        <v>4.3187986483781398</v>
      </c>
      <c r="O18">
        <v>0.94652108813638403</v>
      </c>
      <c r="P18">
        <v>0.69093700755584697</v>
      </c>
      <c r="Q18">
        <v>33.468155098959102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356709.12998989999</v>
      </c>
      <c r="F19">
        <v>1467.25</v>
      </c>
      <c r="G19">
        <v>23.294196759304999</v>
      </c>
      <c r="H19">
        <v>-8.5277139747867707</v>
      </c>
      <c r="I19">
        <v>8.3830060626418295</v>
      </c>
      <c r="J19">
        <v>-2.8661425986143398</v>
      </c>
      <c r="K19">
        <v>1504.31640031353</v>
      </c>
      <c r="L19">
        <v>1384.01559243717</v>
      </c>
      <c r="M19">
        <v>31.9146318174888</v>
      </c>
      <c r="N19">
        <v>-1.8551236456203899</v>
      </c>
      <c r="O19">
        <v>0.76047775282768004</v>
      </c>
      <c r="P19">
        <v>11.695348440960901</v>
      </c>
      <c r="Q19">
        <v>50.1330195436406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68</v>
      </c>
      <c r="E20">
        <v>356336.40850994998</v>
      </c>
      <c r="F20">
        <v>269.64999999999998</v>
      </c>
      <c r="G20">
        <v>43.69186795844</v>
      </c>
      <c r="H20">
        <v>-8.5084841268131708</v>
      </c>
      <c r="I20">
        <v>22.494793624908301</v>
      </c>
      <c r="J20">
        <v>-1.8330212712282501</v>
      </c>
      <c r="K20">
        <v>270.09873779315001</v>
      </c>
      <c r="L20">
        <v>239.31727726754301</v>
      </c>
      <c r="M20">
        <v>63.763980556066599</v>
      </c>
      <c r="N20">
        <v>-0.22202958554669</v>
      </c>
      <c r="O20">
        <v>0.97897655901359004</v>
      </c>
      <c r="P20">
        <v>8.6408307064713394</v>
      </c>
      <c r="Q20">
        <v>73.5199485199485</v>
      </c>
    </row>
    <row r="21" spans="1:17" x14ac:dyDescent="0.3">
      <c r="A21" t="s">
        <v>69</v>
      </c>
      <c r="B21" t="s">
        <v>70</v>
      </c>
      <c r="C21" t="str">
        <f>IFERROR(VLOOKUP(Table1[[#This Row],[Ticker]],[1]!Table1[[Symbol]:[Industry]],2,FALSE),"-")</f>
        <v>-</v>
      </c>
      <c r="D21" t="s">
        <v>52</v>
      </c>
      <c r="E21">
        <v>352184.76974257501</v>
      </c>
      <c r="F21">
        <v>961.8</v>
      </c>
      <c r="G21">
        <v>40.799295593400899</v>
      </c>
      <c r="H21">
        <v>-1.7297102525264501</v>
      </c>
      <c r="I21">
        <v>25.117423687700001</v>
      </c>
      <c r="J21">
        <v>-1.3082015229384101</v>
      </c>
      <c r="K21">
        <v>966.21494222027798</v>
      </c>
      <c r="L21">
        <v>846.95773557423695</v>
      </c>
      <c r="M21">
        <v>45.515925836211203</v>
      </c>
      <c r="N21">
        <v>-0.68879844710125704</v>
      </c>
      <c r="O21">
        <v>1.0274794105728999</v>
      </c>
      <c r="P21">
        <v>10.792264504054801</v>
      </c>
      <c r="Q21">
        <v>72.458310919849296</v>
      </c>
    </row>
    <row r="22" spans="1:17" x14ac:dyDescent="0.3">
      <c r="A22" t="s">
        <v>71</v>
      </c>
      <c r="B22" t="s">
        <v>72</v>
      </c>
      <c r="C22" t="str">
        <f>IFERROR(VLOOKUP(Table1[[#This Row],[Ticker]],[1]!Table1[[Symbol]:[Industry]],2,FALSE),"-")</f>
        <v>-</v>
      </c>
      <c r="D22" t="s">
        <v>73</v>
      </c>
      <c r="E22">
        <v>345532.63537500001</v>
      </c>
      <c r="F22">
        <v>5170.55</v>
      </c>
      <c r="G22">
        <v>146.05564215623701</v>
      </c>
      <c r="H22">
        <v>6.1222011285035496</v>
      </c>
      <c r="I22">
        <v>80.474800269729798</v>
      </c>
      <c r="J22">
        <v>2.6507635241876999</v>
      </c>
      <c r="K22">
        <v>4490.570310348</v>
      </c>
      <c r="L22">
        <v>3298.8307297932301</v>
      </c>
      <c r="M22">
        <v>91.0585693758308</v>
      </c>
      <c r="N22">
        <v>4.7274536966362</v>
      </c>
      <c r="O22">
        <v>1.3483008972114301</v>
      </c>
      <c r="P22">
        <v>7.9730396186092403</v>
      </c>
      <c r="Q22">
        <v>192.48500961647201</v>
      </c>
    </row>
    <row r="23" spans="1:17" x14ac:dyDescent="0.3">
      <c r="A23" t="s">
        <v>74</v>
      </c>
      <c r="B23" t="s">
        <v>75</v>
      </c>
      <c r="C23" t="str">
        <f>IFERROR(VLOOKUP(Table1[[#This Row],[Ticker]],[1]!Table1[[Symbol]:[Industry]],2,FALSE),"-")</f>
        <v>-</v>
      </c>
      <c r="D23" t="s">
        <v>24</v>
      </c>
      <c r="E23">
        <v>338634.13719778898</v>
      </c>
      <c r="F23">
        <v>1775.65</v>
      </c>
      <c r="G23">
        <v>-28.416469804856099</v>
      </c>
      <c r="H23">
        <v>-0.65235731165409006</v>
      </c>
      <c r="I23">
        <v>-14.7259310818436</v>
      </c>
      <c r="J23">
        <v>2.12736431764064</v>
      </c>
      <c r="K23">
        <v>1716.8885332269799</v>
      </c>
      <c r="L23">
        <v>1756.1186777084099</v>
      </c>
      <c r="M23">
        <v>62.6021684317666</v>
      </c>
      <c r="N23">
        <v>3.0670618675283601</v>
      </c>
      <c r="O23">
        <v>0.81683609738178697</v>
      </c>
      <c r="P23">
        <v>11.9449215780136</v>
      </c>
      <c r="Q23">
        <v>15.0144120218933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78</v>
      </c>
      <c r="E24">
        <v>313793.315535</v>
      </c>
      <c r="F24">
        <v>664.55</v>
      </c>
      <c r="G24">
        <v>91.204081702302702</v>
      </c>
      <c r="H24">
        <v>-1.5289372419799601</v>
      </c>
      <c r="I24">
        <v>106.25178751781699</v>
      </c>
      <c r="J24">
        <v>-4.3456927424191703</v>
      </c>
      <c r="K24">
        <v>579.54414889341797</v>
      </c>
      <c r="L24">
        <v>418.17339156273698</v>
      </c>
      <c r="M24">
        <v>81.214841924487004</v>
      </c>
      <c r="N24">
        <v>1.66796663886115</v>
      </c>
      <c r="O24">
        <v>0.26158188679409</v>
      </c>
      <c r="P24">
        <v>21.5408923331577</v>
      </c>
      <c r="Q24">
        <v>133.503162333099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-</v>
      </c>
      <c r="D25" t="s">
        <v>52</v>
      </c>
      <c r="E25">
        <v>309045.91346850002</v>
      </c>
      <c r="F25">
        <v>2839.95</v>
      </c>
      <c r="G25">
        <v>82.025557858980406</v>
      </c>
      <c r="H25">
        <v>11.117434829272</v>
      </c>
      <c r="I25">
        <v>63.252370264530903</v>
      </c>
      <c r="J25">
        <v>-0.161732787000748</v>
      </c>
      <c r="K25">
        <v>2479.9557959192798</v>
      </c>
      <c r="L25">
        <v>1964.3260373709099</v>
      </c>
      <c r="M25">
        <v>81.793072752882395</v>
      </c>
      <c r="N25">
        <v>4.1930709712115704</v>
      </c>
      <c r="O25">
        <v>1.1269092075032101</v>
      </c>
      <c r="P25">
        <v>6.1110230813922799</v>
      </c>
      <c r="Q25">
        <v>107.52283522104401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308752.68918270001</v>
      </c>
      <c r="F26">
        <v>480.2</v>
      </c>
      <c r="G26">
        <v>85.570187327777205</v>
      </c>
      <c r="H26">
        <v>-1.8764028263267001</v>
      </c>
      <c r="I26">
        <v>24.5102200267714</v>
      </c>
      <c r="J26">
        <v>-1.42835925381903</v>
      </c>
      <c r="K26">
        <v>468.81514962305602</v>
      </c>
      <c r="L26">
        <v>399.42189789164797</v>
      </c>
      <c r="M26">
        <v>75.539232202769</v>
      </c>
      <c r="N26">
        <v>9.3172457159318406E-2</v>
      </c>
      <c r="O26">
        <v>0.72926700652626497</v>
      </c>
      <c r="P26">
        <v>9.8292378175760007</v>
      </c>
      <c r="Q26">
        <v>115.09518477043601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305897.27600145002</v>
      </c>
      <c r="F27">
        <v>1485.5</v>
      </c>
      <c r="G27">
        <v>73.583041169189897</v>
      </c>
      <c r="H27">
        <v>5.1868016357307498</v>
      </c>
      <c r="I27">
        <v>35.220194284627198</v>
      </c>
      <c r="J27">
        <v>4.3096680431361003</v>
      </c>
      <c r="K27">
        <v>1370.3541512451</v>
      </c>
      <c r="L27">
        <v>1168.99962809626</v>
      </c>
      <c r="M27">
        <v>68.751657778152307</v>
      </c>
      <c r="N27">
        <v>5.3134890597286804</v>
      </c>
      <c r="O27">
        <v>1.0929549833899399</v>
      </c>
      <c r="P27">
        <v>9.1484348704140093</v>
      </c>
      <c r="Q27">
        <v>111.30867709815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305187.61737386999</v>
      </c>
      <c r="F28">
        <v>1780.45</v>
      </c>
      <c r="G28">
        <v>57.607457095355599</v>
      </c>
      <c r="H28">
        <v>-5.2578408235924501</v>
      </c>
      <c r="I28">
        <v>6.6024209665992304</v>
      </c>
      <c r="J28">
        <v>7.0641034766802405E-2</v>
      </c>
      <c r="K28">
        <v>1828.2892773323499</v>
      </c>
      <c r="L28">
        <v>1618.6868606989999</v>
      </c>
      <c r="M28">
        <v>79.225516083158794</v>
      </c>
      <c r="N28">
        <v>-2.6204276852594499</v>
      </c>
      <c r="O28">
        <v>0.59683911600589101</v>
      </c>
      <c r="P28">
        <v>22.109579039006899</v>
      </c>
      <c r="Q28">
        <v>118.31279504628699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304835.90570459998</v>
      </c>
      <c r="F29">
        <v>4804.8500000000004</v>
      </c>
      <c r="G29">
        <v>-2.0406406308520499</v>
      </c>
      <c r="H29">
        <v>0.70327736157867105</v>
      </c>
      <c r="I29">
        <v>10.936214803147299</v>
      </c>
      <c r="J29">
        <v>3.63029458857272</v>
      </c>
      <c r="K29">
        <v>4613.4152030578898</v>
      </c>
      <c r="L29">
        <v>4195.7596628628999</v>
      </c>
      <c r="M29">
        <v>47.259265191430202</v>
      </c>
      <c r="N29">
        <v>1.6103981834829399</v>
      </c>
      <c r="O29">
        <v>1.2136760288558199</v>
      </c>
      <c r="P29">
        <v>8.6194157986201301</v>
      </c>
      <c r="Q29">
        <v>37.625492302184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302948.14923839999</v>
      </c>
      <c r="F30">
        <v>3399.75</v>
      </c>
      <c r="G30">
        <v>-10.201664498275401</v>
      </c>
      <c r="H30">
        <v>-1.9872347667198</v>
      </c>
      <c r="I30">
        <v>-15.602052011195299</v>
      </c>
      <c r="J30">
        <v>-2.2623663244264498</v>
      </c>
      <c r="K30">
        <v>3448.5345205932999</v>
      </c>
      <c r="L30">
        <v>3405.1908296122201</v>
      </c>
      <c r="M30">
        <v>55.817391458887002</v>
      </c>
      <c r="N30">
        <v>-0.48523762465296699</v>
      </c>
      <c r="O30">
        <v>1.3708676233811601</v>
      </c>
      <c r="P30">
        <v>14.3304654754025</v>
      </c>
      <c r="Q30">
        <v>17.946538534926798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296503.24974971998</v>
      </c>
      <c r="F31">
        <v>325.95</v>
      </c>
      <c r="G31">
        <v>43.690151475074401</v>
      </c>
      <c r="H31">
        <v>-1.6089553251625901</v>
      </c>
      <c r="I31">
        <v>29.716918418456402</v>
      </c>
      <c r="J31">
        <v>0.11130353111088601</v>
      </c>
      <c r="K31">
        <v>306.98001754212902</v>
      </c>
      <c r="L31">
        <v>261.90428788523502</v>
      </c>
      <c r="M31">
        <v>61.141480970129997</v>
      </c>
      <c r="N31">
        <v>2.5932931236789898</v>
      </c>
      <c r="O31">
        <v>0.91526211370629096</v>
      </c>
      <c r="P31">
        <v>6.9795980978677603</v>
      </c>
      <c r="Q31">
        <v>83.607942543303693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294844.45709543</v>
      </c>
      <c r="F32">
        <v>10903.2</v>
      </c>
      <c r="G32">
        <v>7.6665216859809497</v>
      </c>
      <c r="H32">
        <v>6.8290793591559202</v>
      </c>
      <c r="I32">
        <v>-1.0362224999504399</v>
      </c>
      <c r="J32">
        <v>-2.4107595242820099</v>
      </c>
      <c r="K32">
        <v>10155.116928015401</v>
      </c>
      <c r="L32">
        <v>9461.7788409729601</v>
      </c>
      <c r="M32">
        <v>77.218740692666202</v>
      </c>
      <c r="N32">
        <v>3.9245584224666299</v>
      </c>
      <c r="O32">
        <v>1.3594472297056599</v>
      </c>
      <c r="P32">
        <v>3.6301269352116701</v>
      </c>
      <c r="Q32">
        <v>36.500722991117499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104</v>
      </c>
      <c r="E33">
        <v>275643.16575712501</v>
      </c>
      <c r="F33">
        <v>2890.85</v>
      </c>
      <c r="G33">
        <v>-37.452780021428602</v>
      </c>
      <c r="H33">
        <v>-0.58419771807725096</v>
      </c>
      <c r="I33">
        <v>-23.043861161657698</v>
      </c>
      <c r="J33">
        <v>-0.27118936243341302</v>
      </c>
      <c r="K33">
        <v>2891.2760581418902</v>
      </c>
      <c r="L33">
        <v>2993.15920957771</v>
      </c>
      <c r="M33">
        <v>54.5734881047728</v>
      </c>
      <c r="N33">
        <v>-0.23926816046860799</v>
      </c>
      <c r="O33">
        <v>0.87698318442409595</v>
      </c>
      <c r="P33">
        <v>23.423906463496898</v>
      </c>
      <c r="Q33">
        <v>8.2674806187034093</v>
      </c>
    </row>
    <row r="34" spans="1:17" x14ac:dyDescent="0.3">
      <c r="A34" t="s">
        <v>105</v>
      </c>
      <c r="B34" t="s">
        <v>106</v>
      </c>
      <c r="C34" t="str">
        <f>IFERROR(VLOOKUP(Table1[[#This Row],[Ticker]],[1]!Table1[[Symbol]:[Industry]],2,FALSE),"-")</f>
        <v>-</v>
      </c>
      <c r="D34" t="s">
        <v>60</v>
      </c>
      <c r="E34">
        <v>272685.58312869997</v>
      </c>
      <c r="F34">
        <v>733.65</v>
      </c>
      <c r="G34">
        <v>156.84042243415399</v>
      </c>
      <c r="H34">
        <v>12.877528828604</v>
      </c>
      <c r="I34">
        <v>32.821899663390099</v>
      </c>
      <c r="J34">
        <v>-0.90562440451990101</v>
      </c>
      <c r="K34">
        <v>679.84807933507</v>
      </c>
      <c r="L34">
        <v>538.86221499976</v>
      </c>
      <c r="M34">
        <v>81.8460333197268</v>
      </c>
      <c r="N34">
        <v>0.67167207734715095</v>
      </c>
      <c r="O34">
        <v>0.91184354299495096</v>
      </c>
      <c r="P34">
        <v>22.108634907653499</v>
      </c>
      <c r="Q34">
        <v>217.59740259740201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259373.06532415</v>
      </c>
      <c r="F35">
        <v>7436.3</v>
      </c>
      <c r="G35">
        <v>70.947322524117396</v>
      </c>
      <c r="H35">
        <v>-0.29336316717447802</v>
      </c>
      <c r="I35">
        <v>76.889222349213</v>
      </c>
      <c r="J35">
        <v>1.1259690884639999</v>
      </c>
      <c r="K35">
        <v>6606.4197383397895</v>
      </c>
      <c r="L35">
        <v>5091.8606853309402</v>
      </c>
      <c r="M35">
        <v>73.636501012976197</v>
      </c>
      <c r="N35">
        <v>4.0793068748567096</v>
      </c>
      <c r="O35">
        <v>1.0021762660571201</v>
      </c>
      <c r="P35">
        <v>6.4111184325538098</v>
      </c>
      <c r="Q35">
        <v>129.091189155884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35</v>
      </c>
      <c r="E36">
        <v>255081.03578357899</v>
      </c>
      <c r="F36">
        <v>1578.9</v>
      </c>
      <c r="G36">
        <v>-20.702701566201799</v>
      </c>
      <c r="H36">
        <v>-4.46888993620568</v>
      </c>
      <c r="I36">
        <v>-15.8435554039227</v>
      </c>
      <c r="J36">
        <v>0.19353139204396</v>
      </c>
      <c r="K36">
        <v>1586.4015906254399</v>
      </c>
      <c r="L36">
        <v>1588.1600702426099</v>
      </c>
      <c r="M36">
        <v>54.8501445499152</v>
      </c>
      <c r="N36">
        <v>0.15786859060571401</v>
      </c>
      <c r="O36">
        <v>1.0412844663041101</v>
      </c>
      <c r="P36">
        <v>10.2666413325733</v>
      </c>
      <c r="Q36">
        <v>11.264578415136899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249815.62926392001</v>
      </c>
      <c r="F37">
        <v>9602.25</v>
      </c>
      <c r="G37">
        <v>81.864357944164396</v>
      </c>
      <c r="H37">
        <v>5.2544434352215399</v>
      </c>
      <c r="I37">
        <v>43.1586400430201</v>
      </c>
      <c r="J37">
        <v>-2.2859923096023</v>
      </c>
      <c r="K37">
        <v>9182.4898156346499</v>
      </c>
      <c r="L37">
        <v>7611.0584214611299</v>
      </c>
      <c r="M37">
        <v>55.888549582498001</v>
      </c>
      <c r="N37">
        <v>0.85894318292687399</v>
      </c>
      <c r="O37">
        <v>0.62774314859545299</v>
      </c>
      <c r="P37">
        <v>4.5463302871722604</v>
      </c>
      <c r="Q37">
        <v>111.45672759304099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21</v>
      </c>
      <c r="E38">
        <v>242123.46189157499</v>
      </c>
      <c r="F38">
        <v>490.4</v>
      </c>
      <c r="G38">
        <v>2.5824327679922798</v>
      </c>
      <c r="H38">
        <v>1.51184825650947</v>
      </c>
      <c r="I38">
        <v>2.42825589499104</v>
      </c>
      <c r="J38">
        <v>0.962116776160861</v>
      </c>
      <c r="K38">
        <v>468.99511263273899</v>
      </c>
      <c r="L38">
        <v>455.94498594945998</v>
      </c>
      <c r="M38">
        <v>55.943759132191303</v>
      </c>
      <c r="N38">
        <v>4.1721663395673998</v>
      </c>
      <c r="O38">
        <v>1.64759120044135</v>
      </c>
      <c r="P38">
        <v>11.3172920065252</v>
      </c>
      <c r="Q38">
        <v>30.755899213438099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240460.5104</v>
      </c>
      <c r="F39">
        <v>176.32</v>
      </c>
      <c r="G39">
        <v>408.86572401204899</v>
      </c>
      <c r="H39">
        <v>-7.5440814631056403</v>
      </c>
      <c r="I39">
        <v>67.804133790326503</v>
      </c>
      <c r="J39">
        <v>-2.1421840342727299</v>
      </c>
      <c r="K39">
        <v>165.377359393761</v>
      </c>
      <c r="L39">
        <v>126.215577718529</v>
      </c>
      <c r="M39">
        <v>74.545374371345204</v>
      </c>
      <c r="N39">
        <v>1.82841546420435</v>
      </c>
      <c r="O39">
        <v>0.71890374605343699</v>
      </c>
      <c r="P39">
        <v>13.4301270417422</v>
      </c>
      <c r="Q39">
        <v>451.86228482003099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238366.50390503899</v>
      </c>
      <c r="F40">
        <v>166.62</v>
      </c>
      <c r="G40">
        <v>56.479714671787399</v>
      </c>
      <c r="H40">
        <v>-1.5660957356601799</v>
      </c>
      <c r="I40">
        <v>23.641482796446201</v>
      </c>
      <c r="J40">
        <v>-0.657674027377671</v>
      </c>
      <c r="K40">
        <v>165.94103707842501</v>
      </c>
      <c r="L40">
        <v>144.05367959780301</v>
      </c>
      <c r="M40">
        <v>64.697058666165205</v>
      </c>
      <c r="N40">
        <v>1.7213344773892001E-2</v>
      </c>
      <c r="O40">
        <v>0.85723604842373702</v>
      </c>
      <c r="P40">
        <v>18.113071660064801</v>
      </c>
      <c r="Q40">
        <v>94.877192982456094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237929.88315899999</v>
      </c>
      <c r="F41">
        <v>2498.4</v>
      </c>
      <c r="G41">
        <v>-15.4885102400275</v>
      </c>
      <c r="H41">
        <v>-0.86251303482255004</v>
      </c>
      <c r="I41">
        <v>-11.0921031116028</v>
      </c>
      <c r="J41">
        <v>-0.94617611027196502</v>
      </c>
      <c r="K41">
        <v>2501.6194497421402</v>
      </c>
      <c r="L41">
        <v>2441.39295333469</v>
      </c>
      <c r="M41">
        <v>45.048686824798899</v>
      </c>
      <c r="N41">
        <v>-0.23122492149532101</v>
      </c>
      <c r="O41">
        <v>0.71864417182419904</v>
      </c>
      <c r="P41">
        <v>10.842939481267999</v>
      </c>
      <c r="Q41">
        <v>16.475524475524399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49</v>
      </c>
      <c r="E42">
        <v>232149.00422952001</v>
      </c>
      <c r="F42">
        <v>360.9</v>
      </c>
      <c r="G42">
        <v>20.369010180722402</v>
      </c>
      <c r="H42">
        <v>-2.1486369944354302</v>
      </c>
      <c r="I42">
        <v>41.071519652106701</v>
      </c>
      <c r="J42">
        <v>0.787552212579401</v>
      </c>
      <c r="K42">
        <v>352.973785649136</v>
      </c>
      <c r="L42">
        <v>285.40908196867298</v>
      </c>
      <c r="M42">
        <v>58.157215236666502</v>
      </c>
      <c r="N42">
        <v>1.1140530996004601</v>
      </c>
      <c r="O42">
        <v>0.87677941805659099</v>
      </c>
      <c r="P42">
        <v>9.3654752008866797</v>
      </c>
      <c r="Q42">
        <v>77.958579881656703</v>
      </c>
    </row>
    <row r="43" spans="1:17" x14ac:dyDescent="0.3">
      <c r="A43" t="s">
        <v>127</v>
      </c>
      <c r="B43" t="s">
        <v>128</v>
      </c>
      <c r="C43" t="str">
        <f>IFERROR(VLOOKUP(Table1[[#This Row],[Ticker]],[1]!Table1[[Symbol]:[Industry]],2,FALSE),"-")</f>
        <v>-</v>
      </c>
      <c r="D43" t="s">
        <v>129</v>
      </c>
      <c r="E43">
        <v>221392.78321593499</v>
      </c>
      <c r="F43">
        <v>936.9</v>
      </c>
      <c r="G43">
        <v>-1.1495740611113201</v>
      </c>
      <c r="H43">
        <v>-0.437339946041642</v>
      </c>
      <c r="I43">
        <v>0.71686466503773705</v>
      </c>
      <c r="J43">
        <v>1.5887967936485501</v>
      </c>
      <c r="K43">
        <v>888.64112251618099</v>
      </c>
      <c r="L43">
        <v>834.00564097025301</v>
      </c>
      <c r="M43">
        <v>58.260560129001</v>
      </c>
      <c r="N43">
        <v>3.16734650744969</v>
      </c>
      <c r="O43">
        <v>0.89534093780063795</v>
      </c>
      <c r="P43">
        <v>0.757818337069049</v>
      </c>
      <c r="Q43">
        <v>29.585062240663898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129</v>
      </c>
      <c r="E44">
        <v>218274.548994385</v>
      </c>
      <c r="F44">
        <v>179.94</v>
      </c>
      <c r="G44">
        <v>33.351703830851399</v>
      </c>
      <c r="H44">
        <v>3.70312625008353</v>
      </c>
      <c r="I44">
        <v>26.791642815876099</v>
      </c>
      <c r="J44">
        <v>-0.50116501453800699</v>
      </c>
      <c r="K44">
        <v>169.742304421152</v>
      </c>
      <c r="L44">
        <v>147.76996639981601</v>
      </c>
      <c r="M44">
        <v>73.842602887055506</v>
      </c>
      <c r="N44">
        <v>1.9931987530039399</v>
      </c>
      <c r="O44">
        <v>0.89780939626091205</v>
      </c>
      <c r="P44">
        <v>2.58975213960208</v>
      </c>
      <c r="Q44">
        <v>66.456984273820495</v>
      </c>
    </row>
    <row r="45" spans="1:17" x14ac:dyDescent="0.3">
      <c r="A45" t="s">
        <v>132</v>
      </c>
      <c r="B45" t="s">
        <v>133</v>
      </c>
      <c r="C45" t="str">
        <f>IFERROR(VLOOKUP(Table1[[#This Row],[Ticker]],[1]!Table1[[Symbol]:[Industry]],2,FALSE),"-")</f>
        <v>-</v>
      </c>
      <c r="D45" t="s">
        <v>134</v>
      </c>
      <c r="E45">
        <v>217246.62679787999</v>
      </c>
      <c r="F45">
        <v>304.95</v>
      </c>
      <c r="G45">
        <v>123.701637912121</v>
      </c>
      <c r="H45">
        <v>8.7540452277887901</v>
      </c>
      <c r="I45">
        <v>68.131955898096507</v>
      </c>
      <c r="J45">
        <v>2.1110097962724002</v>
      </c>
      <c r="K45">
        <v>265.31687981614698</v>
      </c>
      <c r="L45">
        <v>203.30318261493099</v>
      </c>
      <c r="M45">
        <v>93.324893982203605</v>
      </c>
      <c r="N45">
        <v>5.2467154570112697</v>
      </c>
      <c r="O45">
        <v>1.02876348510643</v>
      </c>
      <c r="P45">
        <v>5.9190031152648004</v>
      </c>
      <c r="Q45">
        <v>158.651399491094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207963.31297959</v>
      </c>
      <c r="F46">
        <v>856.1</v>
      </c>
      <c r="G46">
        <v>52.672458390018399</v>
      </c>
      <c r="H46">
        <v>-1.46859719392968</v>
      </c>
      <c r="I46">
        <v>12.986046467306799</v>
      </c>
      <c r="J46">
        <v>-0.52722513531885895</v>
      </c>
      <c r="K46">
        <v>851.92688299697704</v>
      </c>
      <c r="L46">
        <v>753.89446487836199</v>
      </c>
      <c r="M46">
        <v>39.6144261886732</v>
      </c>
      <c r="N46">
        <v>0.47348751116251803</v>
      </c>
      <c r="O46">
        <v>0.75315424002787601</v>
      </c>
      <c r="P46">
        <v>13.024179418292199</v>
      </c>
      <c r="Q46">
        <v>84.882842025699105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194693.10440878899</v>
      </c>
      <c r="F47">
        <v>1613.75</v>
      </c>
      <c r="G47">
        <v>72.241825412196206</v>
      </c>
      <c r="H47">
        <v>1.9404925052275599</v>
      </c>
      <c r="I47">
        <v>14.403823688101999</v>
      </c>
      <c r="J47">
        <v>2.1239626783068402</v>
      </c>
      <c r="K47">
        <v>1487.6228093358</v>
      </c>
      <c r="L47">
        <v>1266.5302244555201</v>
      </c>
      <c r="M47">
        <v>52.494292638214098</v>
      </c>
      <c r="N47">
        <v>5.3890209353144103</v>
      </c>
      <c r="O47">
        <v>1.10581281087533</v>
      </c>
      <c r="P47">
        <v>3.6096049573973699</v>
      </c>
      <c r="Q47">
        <v>113.741721854304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178473.47159249999</v>
      </c>
      <c r="F48">
        <v>8399.4</v>
      </c>
      <c r="G48">
        <v>67.7332354654677</v>
      </c>
      <c r="H48">
        <v>-2.76451744436637</v>
      </c>
      <c r="I48">
        <v>68.734817440001905</v>
      </c>
      <c r="J48">
        <v>0.35245154711869803</v>
      </c>
      <c r="K48">
        <v>7670.9228474872298</v>
      </c>
      <c r="L48">
        <v>5886.0046921008698</v>
      </c>
      <c r="M48">
        <v>79.107035302979199</v>
      </c>
      <c r="N48">
        <v>1.5039163182973101</v>
      </c>
      <c r="O48">
        <v>0.99195049924090095</v>
      </c>
      <c r="P48">
        <v>8.9357573159987798</v>
      </c>
      <c r="Q48">
        <v>118.16623376623301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170976.94350336</v>
      </c>
      <c r="F49">
        <v>469.95</v>
      </c>
      <c r="G49">
        <v>42.464352352946797</v>
      </c>
      <c r="H49">
        <v>-1.39086703360752</v>
      </c>
      <c r="I49">
        <v>73.042944283690204</v>
      </c>
      <c r="J49">
        <v>6.3650338439516103</v>
      </c>
      <c r="K49">
        <v>413.777776369923</v>
      </c>
      <c r="L49">
        <v>326.80621863902297</v>
      </c>
      <c r="M49">
        <v>60.306938304771002</v>
      </c>
      <c r="N49">
        <v>5.5238890648868502</v>
      </c>
      <c r="O49">
        <v>0.68913089464740696</v>
      </c>
      <c r="P49">
        <v>7.8306202787530497</v>
      </c>
      <c r="Q49">
        <v>125.93749999999901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101</v>
      </c>
      <c r="E50">
        <v>168065.0217823</v>
      </c>
      <c r="F50">
        <v>2466.15</v>
      </c>
      <c r="G50">
        <v>14.633965922653999</v>
      </c>
      <c r="H50">
        <v>-1.1117604590313499</v>
      </c>
      <c r="I50">
        <v>8.1495851809631805</v>
      </c>
      <c r="J50">
        <v>1.5541158295316999</v>
      </c>
      <c r="K50">
        <v>2374.2832060218602</v>
      </c>
      <c r="L50">
        <v>2160.02156648248</v>
      </c>
      <c r="M50">
        <v>61.744069622484602</v>
      </c>
      <c r="N50">
        <v>1.81737355461113</v>
      </c>
      <c r="O50">
        <v>1.13045263113011</v>
      </c>
      <c r="P50">
        <v>2.3335969020537899</v>
      </c>
      <c r="Q50">
        <v>45.987967747002102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167627.67019434</v>
      </c>
      <c r="F51">
        <v>5337.15</v>
      </c>
      <c r="G51">
        <v>189.17334733569999</v>
      </c>
      <c r="H51">
        <v>10.044679948628801</v>
      </c>
      <c r="I51">
        <v>70.034853902970099</v>
      </c>
      <c r="J51">
        <v>5.4512077890974302</v>
      </c>
      <c r="K51">
        <v>4617.04738205986</v>
      </c>
      <c r="L51">
        <v>3547.7798208847198</v>
      </c>
      <c r="M51">
        <v>77.449161858432007</v>
      </c>
      <c r="N51">
        <v>8.0906512555110499</v>
      </c>
      <c r="O51">
        <v>0.90830557429500203</v>
      </c>
      <c r="P51">
        <v>2.15189754831699</v>
      </c>
      <c r="Q51">
        <v>222.00971371685401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154</v>
      </c>
      <c r="E52">
        <v>164291.82897284999</v>
      </c>
      <c r="F52">
        <v>4310.1499999999996</v>
      </c>
      <c r="G52">
        <v>49.849827261527402</v>
      </c>
      <c r="H52">
        <v>-6.9954316001788497</v>
      </c>
      <c r="I52">
        <v>38.950677351194301</v>
      </c>
      <c r="J52">
        <v>-2.4792029771764299</v>
      </c>
      <c r="K52">
        <v>4065.9492656356001</v>
      </c>
      <c r="L52">
        <v>3330.5641364848402</v>
      </c>
      <c r="M52">
        <v>54.631620355147902</v>
      </c>
      <c r="N52">
        <v>1.2126968437536201</v>
      </c>
      <c r="O52">
        <v>1.6992864404355399</v>
      </c>
      <c r="P52">
        <v>6.9521942391796303</v>
      </c>
      <c r="Q52">
        <v>84.719394861465204</v>
      </c>
    </row>
    <row r="53" spans="1:17" x14ac:dyDescent="0.3">
      <c r="A53" t="s">
        <v>155</v>
      </c>
      <c r="B53" t="s">
        <v>156</v>
      </c>
      <c r="C53" t="str">
        <f>IFERROR(VLOOKUP(Table1[[#This Row],[Ticker]],[1]!Table1[[Symbol]:[Industry]],2,FALSE),"-")</f>
        <v>-</v>
      </c>
      <c r="D53" t="s">
        <v>119</v>
      </c>
      <c r="E53">
        <v>162249.5030304</v>
      </c>
      <c r="F53">
        <v>482.3</v>
      </c>
      <c r="G53">
        <v>164.08697232700601</v>
      </c>
      <c r="H53">
        <v>-0.67593907210159598</v>
      </c>
      <c r="I53">
        <v>13.4652674302459</v>
      </c>
      <c r="J53">
        <v>-4.92873335691141</v>
      </c>
      <c r="K53">
        <v>462.15649905745198</v>
      </c>
      <c r="L53">
        <v>376.65844606073199</v>
      </c>
      <c r="M53">
        <v>76.5381492062631</v>
      </c>
      <c r="N53">
        <v>-0.398039660057525</v>
      </c>
      <c r="O53">
        <v>0.92071104292093897</v>
      </c>
      <c r="P53">
        <v>15.902964959568701</v>
      </c>
      <c r="Q53">
        <v>204.29022082018901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159</v>
      </c>
      <c r="E54">
        <v>158893.58123228999</v>
      </c>
      <c r="F54">
        <v>197.05</v>
      </c>
      <c r="G54">
        <v>137.75450770137101</v>
      </c>
      <c r="H54">
        <v>-3.4185941800239901</v>
      </c>
      <c r="I54">
        <v>44.163920334405603</v>
      </c>
      <c r="J54">
        <v>6.0236163792655901</v>
      </c>
      <c r="K54">
        <v>183.60591599703699</v>
      </c>
      <c r="L54">
        <v>149.270612272732</v>
      </c>
      <c r="M54">
        <v>33.146534465197703</v>
      </c>
      <c r="N54">
        <v>5.6065425354016698</v>
      </c>
      <c r="O54">
        <v>1.1208867378143299</v>
      </c>
      <c r="P54">
        <v>5.1509769094138402</v>
      </c>
      <c r="Q54">
        <v>171.605789110958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-</v>
      </c>
      <c r="D55" t="s">
        <v>101</v>
      </c>
      <c r="E55">
        <v>156482.23455733899</v>
      </c>
      <c r="F55">
        <v>657.45</v>
      </c>
      <c r="G55">
        <v>22.090501278038001</v>
      </c>
      <c r="H55">
        <v>2.88164055231876</v>
      </c>
      <c r="I55">
        <v>19.905180125623399</v>
      </c>
      <c r="J55">
        <v>-4.3445992391831796</v>
      </c>
      <c r="K55">
        <v>627.06393299733895</v>
      </c>
      <c r="L55">
        <v>557.16180626724997</v>
      </c>
      <c r="M55">
        <v>62.366326280348602</v>
      </c>
      <c r="N55">
        <v>2.1754811812396602</v>
      </c>
      <c r="O55">
        <v>1.3440417402331799</v>
      </c>
      <c r="P55">
        <v>4.7988440185565402</v>
      </c>
      <c r="Q55">
        <v>62.715010518500101</v>
      </c>
    </row>
    <row r="56" spans="1:17" x14ac:dyDescent="0.3">
      <c r="A56" t="s">
        <v>69</v>
      </c>
      <c r="B56" t="s">
        <v>162</v>
      </c>
      <c r="C56" t="str">
        <f>IFERROR(VLOOKUP(Table1[[#This Row],[Ticker]],[1]!Table1[[Symbol]:[Industry]],2,FALSE),"-")</f>
        <v>-</v>
      </c>
      <c r="D56" t="s">
        <v>52</v>
      </c>
      <c r="E56">
        <v>151860.11489632499</v>
      </c>
      <c r="F56">
        <v>645.5</v>
      </c>
      <c r="G56">
        <v>82.328377147218504</v>
      </c>
      <c r="H56">
        <v>-1.7803408601958</v>
      </c>
      <c r="I56">
        <v>25.399162241528</v>
      </c>
      <c r="J56">
        <v>-1.68640584882195</v>
      </c>
      <c r="K56">
        <v>647.38002550380804</v>
      </c>
      <c r="L56">
        <v>558.24352740616405</v>
      </c>
      <c r="M56">
        <v>39.2687657472623</v>
      </c>
      <c r="N56">
        <v>-0.71603672774871396</v>
      </c>
      <c r="O56">
        <v>1.0452296123933</v>
      </c>
      <c r="P56">
        <v>10.3950426026336</v>
      </c>
      <c r="Q56">
        <v>119.25951086956501</v>
      </c>
    </row>
    <row r="57" spans="1:17" x14ac:dyDescent="0.3">
      <c r="A57" t="s">
        <v>163</v>
      </c>
      <c r="B57" t="s">
        <v>164</v>
      </c>
      <c r="C57" t="str">
        <f>IFERROR(VLOOKUP(Table1[[#This Row],[Ticker]],[1]!Table1[[Symbol]:[Industry]],2,FALSE),"-")</f>
        <v>-</v>
      </c>
      <c r="D57" t="s">
        <v>165</v>
      </c>
      <c r="E57">
        <v>151161.23889470001</v>
      </c>
      <c r="F57">
        <v>3144.45</v>
      </c>
      <c r="G57">
        <v>-6.9144278685474196</v>
      </c>
      <c r="H57">
        <v>1.12486914820659</v>
      </c>
      <c r="I57">
        <v>9.6289576114272197</v>
      </c>
      <c r="J57">
        <v>1.12417543205494</v>
      </c>
      <c r="K57">
        <v>3014.26178795347</v>
      </c>
      <c r="L57">
        <v>2791.0285059494599</v>
      </c>
      <c r="M57">
        <v>48.0519608658511</v>
      </c>
      <c r="N57">
        <v>1.9981998573361299</v>
      </c>
      <c r="O57">
        <v>1.0566181521414</v>
      </c>
      <c r="P57">
        <v>2.7524686352144299</v>
      </c>
      <c r="Q57">
        <v>37.1594948856077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168</v>
      </c>
      <c r="E58">
        <v>150601.96112835</v>
      </c>
      <c r="F58">
        <v>684.5</v>
      </c>
      <c r="G58">
        <v>37.979404813650802</v>
      </c>
      <c r="H58">
        <v>-3.0952305656234702</v>
      </c>
      <c r="I58">
        <v>12.4890439652028</v>
      </c>
      <c r="J58">
        <v>-1.3344579412601001</v>
      </c>
      <c r="K58">
        <v>650.15517451803703</v>
      </c>
      <c r="L58">
        <v>569.32495903020197</v>
      </c>
      <c r="M58">
        <v>62.359307346592999</v>
      </c>
      <c r="N58">
        <v>1.5541072606041799</v>
      </c>
      <c r="O58">
        <v>0.77130701035072102</v>
      </c>
      <c r="P58">
        <v>4.4923301680058501</v>
      </c>
      <c r="Q58">
        <v>67.996073137808295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119</v>
      </c>
      <c r="E59">
        <v>145893.77572000001</v>
      </c>
      <c r="F59">
        <v>510.5</v>
      </c>
      <c r="G59">
        <v>186.93647522956101</v>
      </c>
      <c r="H59">
        <v>-10.913729868708</v>
      </c>
      <c r="I59">
        <v>13.280510963332899</v>
      </c>
      <c r="J59">
        <v>-3.21231455678722</v>
      </c>
      <c r="K59">
        <v>507.74277237086</v>
      </c>
      <c r="L59">
        <v>415.59757159254201</v>
      </c>
      <c r="M59">
        <v>69.703319341237602</v>
      </c>
      <c r="N59">
        <v>-1.5446297482904301</v>
      </c>
      <c r="O59">
        <v>0.85793288489031605</v>
      </c>
      <c r="P59">
        <v>19.0597453476983</v>
      </c>
      <c r="Q59">
        <v>228.930412371134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35</v>
      </c>
      <c r="E60">
        <v>143843.23172437499</v>
      </c>
      <c r="F60">
        <v>1464.15</v>
      </c>
      <c r="G60">
        <v>-11.562839430519601</v>
      </c>
      <c r="H60">
        <v>-2.8542632526254001</v>
      </c>
      <c r="I60">
        <v>-6.26437534703265</v>
      </c>
      <c r="J60">
        <v>0.467428205024496</v>
      </c>
      <c r="K60">
        <v>1442.0205900240201</v>
      </c>
      <c r="L60">
        <v>1410.2220399750299</v>
      </c>
      <c r="M60">
        <v>48.917004758749997</v>
      </c>
      <c r="N60">
        <v>1.7315869879364201</v>
      </c>
      <c r="O60">
        <v>1.0554978172154601</v>
      </c>
      <c r="P60">
        <v>7.1884711265922201</v>
      </c>
      <c r="Q60">
        <v>16.977589581752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21</v>
      </c>
      <c r="E61">
        <v>143335.66651177499</v>
      </c>
      <c r="F61">
        <v>5125.45</v>
      </c>
      <c r="G61">
        <v>-22.130230855398899</v>
      </c>
      <c r="H61">
        <v>1.8236815430478299</v>
      </c>
      <c r="I61">
        <v>-26.695297091690801</v>
      </c>
      <c r="J61">
        <v>-2.34612666698376E-2</v>
      </c>
      <c r="K61">
        <v>4899.5545215660504</v>
      </c>
      <c r="L61">
        <v>5108.3223376079404</v>
      </c>
      <c r="M61">
        <v>69.943411839292693</v>
      </c>
      <c r="N61">
        <v>4.1722467507057299</v>
      </c>
      <c r="O61">
        <v>1.2506469329922401</v>
      </c>
      <c r="P61">
        <v>25.686525085602199</v>
      </c>
      <c r="Q61">
        <v>13.5569562761019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98</v>
      </c>
      <c r="E62">
        <v>142895.58454183899</v>
      </c>
      <c r="F62">
        <v>438.7</v>
      </c>
      <c r="G62">
        <v>70.957287410161896</v>
      </c>
      <c r="H62">
        <v>-4.00942882816903</v>
      </c>
      <c r="I62">
        <v>22.958963718151999</v>
      </c>
      <c r="J62">
        <v>-1.82460088853168</v>
      </c>
      <c r="K62">
        <v>431.48514482641002</v>
      </c>
      <c r="L62">
        <v>363.31767181757198</v>
      </c>
      <c r="M62">
        <v>65.438536873965802</v>
      </c>
      <c r="N62">
        <v>-0.51418147823354399</v>
      </c>
      <c r="O62">
        <v>0.73149092319728803</v>
      </c>
      <c r="P62">
        <v>5.8126282197401302</v>
      </c>
      <c r="Q62">
        <v>103.38433008808499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18</v>
      </c>
      <c r="E63">
        <v>141890.82198503899</v>
      </c>
      <c r="F63">
        <v>307.60000000000002</v>
      </c>
      <c r="G63">
        <v>40.3924782470813</v>
      </c>
      <c r="H63">
        <v>-4.6964219882048504</v>
      </c>
      <c r="I63">
        <v>26.280823260103201</v>
      </c>
      <c r="J63">
        <v>0.72661419884128498</v>
      </c>
      <c r="K63">
        <v>306.446738635587</v>
      </c>
      <c r="L63">
        <v>264.92880008987402</v>
      </c>
      <c r="M63">
        <v>69.960808834589997</v>
      </c>
      <c r="N63">
        <v>-0.49339774427444799</v>
      </c>
      <c r="O63">
        <v>1.0535656022975199</v>
      </c>
      <c r="P63">
        <v>11.825422626788001</v>
      </c>
      <c r="Q63">
        <v>85.608689093377507</v>
      </c>
    </row>
    <row r="64" spans="1:17" x14ac:dyDescent="0.3">
      <c r="A64" t="s">
        <v>179</v>
      </c>
      <c r="B64" t="s">
        <v>180</v>
      </c>
      <c r="C64" t="str">
        <f>IFERROR(VLOOKUP(Table1[[#This Row],[Ticker]],[1]!Table1[[Symbol]:[Industry]],2,FALSE),"-")</f>
        <v>-</v>
      </c>
      <c r="D64" t="s">
        <v>32</v>
      </c>
      <c r="E64">
        <v>139234.29173090999</v>
      </c>
      <c r="F64">
        <v>125.8</v>
      </c>
      <c r="G64">
        <v>113.403185528601</v>
      </c>
      <c r="H64">
        <v>-2.50007149599851</v>
      </c>
      <c r="I64">
        <v>29.443993850467201</v>
      </c>
      <c r="J64">
        <v>0.99008751027497099</v>
      </c>
      <c r="K64">
        <v>126.61497810107799</v>
      </c>
      <c r="L64">
        <v>106.79854252358901</v>
      </c>
      <c r="M64">
        <v>48.921648355378402</v>
      </c>
      <c r="N64">
        <v>-0.95038814856021003</v>
      </c>
      <c r="O64">
        <v>0.639302342173241</v>
      </c>
      <c r="P64">
        <v>13.5930047694753</v>
      </c>
      <c r="Q64">
        <v>153.11871227364099</v>
      </c>
    </row>
    <row r="65" spans="1:17" x14ac:dyDescent="0.3">
      <c r="A65" t="s">
        <v>181</v>
      </c>
      <c r="B65" t="s">
        <v>182</v>
      </c>
      <c r="C65" t="str">
        <f>IFERROR(VLOOKUP(Table1[[#This Row],[Ticker]],[1]!Table1[[Symbol]:[Industry]],2,FALSE),"-")</f>
        <v>-</v>
      </c>
      <c r="D65" t="s">
        <v>32</v>
      </c>
      <c r="E65">
        <v>139083.78580420499</v>
      </c>
      <c r="F65">
        <v>279.35000000000002</v>
      </c>
      <c r="G65">
        <v>16.3856580907897</v>
      </c>
      <c r="H65">
        <v>4.7484459866460904</v>
      </c>
      <c r="I65">
        <v>13.6712453329061</v>
      </c>
      <c r="J65">
        <v>0.85810022873762504</v>
      </c>
      <c r="K65">
        <v>269.784086636626</v>
      </c>
      <c r="L65">
        <v>242.13927616913099</v>
      </c>
      <c r="M65">
        <v>60.6454901988782</v>
      </c>
      <c r="N65">
        <v>1.3460199851205801</v>
      </c>
      <c r="O65">
        <v>0.91805607918447296</v>
      </c>
      <c r="P65">
        <v>7.2847682119205199</v>
      </c>
      <c r="Q65">
        <v>50.7148637712436</v>
      </c>
    </row>
    <row r="66" spans="1:17" x14ac:dyDescent="0.3">
      <c r="A66" t="s">
        <v>183</v>
      </c>
      <c r="B66" t="s">
        <v>184</v>
      </c>
      <c r="C66" t="str">
        <f>IFERROR(VLOOKUP(Table1[[#This Row],[Ticker]],[1]!Table1[[Symbol]:[Industry]],2,FALSE),"-")</f>
        <v>-</v>
      </c>
      <c r="D66" t="s">
        <v>185</v>
      </c>
      <c r="E66">
        <v>134427.503301135</v>
      </c>
      <c r="F66">
        <v>214.76</v>
      </c>
      <c r="G66">
        <v>76.6456207065863</v>
      </c>
      <c r="H66">
        <v>0.65533646750383601</v>
      </c>
      <c r="I66">
        <v>42.069680110319901</v>
      </c>
      <c r="J66">
        <v>-1.23725813637354</v>
      </c>
      <c r="K66">
        <v>203.70202565680299</v>
      </c>
      <c r="L66">
        <v>170.78459698913099</v>
      </c>
      <c r="M66">
        <v>56.340519948632299</v>
      </c>
      <c r="N66">
        <v>1.64310138640157</v>
      </c>
      <c r="O66">
        <v>1.07476954910494</v>
      </c>
      <c r="P66">
        <v>8.5863289253119692</v>
      </c>
      <c r="Q66">
        <v>107.899322362052</v>
      </c>
    </row>
    <row r="67" spans="1:17" x14ac:dyDescent="0.3">
      <c r="A67" t="s">
        <v>186</v>
      </c>
      <c r="B67" t="s">
        <v>187</v>
      </c>
      <c r="C67" t="str">
        <f>IFERROR(VLOOKUP(Table1[[#This Row],[Ticker]],[1]!Table1[[Symbol]:[Industry]],2,FALSE),"-")</f>
        <v>-</v>
      </c>
      <c r="D67" t="s">
        <v>188</v>
      </c>
      <c r="E67">
        <v>134025.26181051499</v>
      </c>
      <c r="F67">
        <v>1356.85</v>
      </c>
      <c r="G67">
        <v>2.9424744539873799</v>
      </c>
      <c r="H67">
        <v>1.1767451549906001</v>
      </c>
      <c r="I67">
        <v>15.8985180253212</v>
      </c>
      <c r="J67">
        <v>-3.5749708033276701</v>
      </c>
      <c r="K67">
        <v>1317.26470776674</v>
      </c>
      <c r="L67">
        <v>1183.50668029587</v>
      </c>
      <c r="M67">
        <v>57.136717602926097</v>
      </c>
      <c r="N67">
        <v>-0.57509459856743805</v>
      </c>
      <c r="O67">
        <v>0.76319839312062698</v>
      </c>
      <c r="P67">
        <v>8.12543759442827</v>
      </c>
      <c r="Q67">
        <v>41.367993331944099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191</v>
      </c>
      <c r="E68">
        <v>133650.87087585</v>
      </c>
      <c r="F68">
        <v>4845.5</v>
      </c>
      <c r="G68">
        <v>11.0822038842664</v>
      </c>
      <c r="H68">
        <v>0.23328780453148701</v>
      </c>
      <c r="I68">
        <v>11.8573516139672</v>
      </c>
      <c r="J68">
        <v>1.0785674433328301</v>
      </c>
      <c r="K68">
        <v>4607.2944388835904</v>
      </c>
      <c r="L68">
        <v>4074.9777010709099</v>
      </c>
      <c r="M68">
        <v>81.903198189910697</v>
      </c>
      <c r="N68">
        <v>1.39611474220466</v>
      </c>
      <c r="O68">
        <v>0.76530771319475999</v>
      </c>
      <c r="P68">
        <v>2.6932205138788499</v>
      </c>
      <c r="Q68">
        <v>53.338607594936697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137</v>
      </c>
      <c r="E69">
        <v>132862.03595254</v>
      </c>
      <c r="F69">
        <v>1594.8</v>
      </c>
      <c r="G69">
        <v>123.260970057151</v>
      </c>
      <c r="H69">
        <v>26.914116390111602</v>
      </c>
      <c r="I69">
        <v>62.151768180824597</v>
      </c>
      <c r="J69">
        <v>2.3069887471684298</v>
      </c>
      <c r="K69">
        <v>1330.5859073136801</v>
      </c>
      <c r="L69">
        <v>1075.9276590567899</v>
      </c>
      <c r="M69">
        <v>85.176646172961796</v>
      </c>
      <c r="N69">
        <v>10.379565132639</v>
      </c>
      <c r="O69">
        <v>1.0156945498967</v>
      </c>
      <c r="P69">
        <v>3.4581138700777498</v>
      </c>
      <c r="Q69">
        <v>152.922052176671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21</v>
      </c>
      <c r="E70">
        <v>129125.114877175</v>
      </c>
      <c r="F70">
        <v>1399.8</v>
      </c>
      <c r="G70">
        <v>0.36432199309331897</v>
      </c>
      <c r="H70">
        <v>1.5399892534310899</v>
      </c>
      <c r="I70">
        <v>1.40790618656219</v>
      </c>
      <c r="J70">
        <v>4.6506637202307903E-2</v>
      </c>
      <c r="K70">
        <v>1307.9463330579099</v>
      </c>
      <c r="L70">
        <v>1256.5209141852899</v>
      </c>
      <c r="M70">
        <v>64.220384152306394</v>
      </c>
      <c r="N70">
        <v>4.4725083914870902</v>
      </c>
      <c r="O70">
        <v>1.12791914594218</v>
      </c>
      <c r="P70">
        <v>2.8932704672095899</v>
      </c>
      <c r="Q70">
        <v>29.335674027533901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32</v>
      </c>
      <c r="E71">
        <v>127024.21036031999</v>
      </c>
      <c r="F71">
        <v>66.13</v>
      </c>
      <c r="G71">
        <v>144.73965445749499</v>
      </c>
      <c r="H71">
        <v>-0.370552148812266</v>
      </c>
      <c r="I71">
        <v>41.107176116527398</v>
      </c>
      <c r="J71">
        <v>-1.12761664664154</v>
      </c>
      <c r="K71">
        <v>65.452355448344505</v>
      </c>
      <c r="L71">
        <v>54.1395620298401</v>
      </c>
      <c r="M71">
        <v>64.374748914550693</v>
      </c>
      <c r="N71">
        <v>-0.87642955298162795</v>
      </c>
      <c r="O71">
        <v>0.68770685145977195</v>
      </c>
      <c r="P71">
        <v>26.644488129441999</v>
      </c>
      <c r="Q71">
        <v>179.02953586497799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124</v>
      </c>
      <c r="E72">
        <v>126231.84788472</v>
      </c>
      <c r="F72">
        <v>5330.3</v>
      </c>
      <c r="G72">
        <v>-19.485526433138599</v>
      </c>
      <c r="H72">
        <v>1.66674712055499</v>
      </c>
      <c r="I72">
        <v>-5.2169104958239796</v>
      </c>
      <c r="J72">
        <v>-0.40350846611784102</v>
      </c>
      <c r="K72">
        <v>5186.7189659106898</v>
      </c>
      <c r="L72">
        <v>4935.4901923861598</v>
      </c>
      <c r="M72">
        <v>65.538573858888796</v>
      </c>
      <c r="N72">
        <v>9.5688775943592E-2</v>
      </c>
      <c r="O72">
        <v>0.65048450322312101</v>
      </c>
      <c r="P72">
        <v>7.4048365007598003</v>
      </c>
      <c r="Q72">
        <v>22.600455413206902</v>
      </c>
    </row>
    <row r="73" spans="1:17" x14ac:dyDescent="0.3">
      <c r="A73" t="s">
        <v>200</v>
      </c>
      <c r="B73" t="s">
        <v>201</v>
      </c>
      <c r="C73" t="str">
        <f>IFERROR(VLOOKUP(Table1[[#This Row],[Ticker]],[1]!Table1[[Symbol]:[Industry]],2,FALSE),"-")</f>
        <v>-</v>
      </c>
      <c r="D73" t="s">
        <v>202</v>
      </c>
      <c r="E73">
        <v>123451.57522761</v>
      </c>
      <c r="F73">
        <v>1010.55</v>
      </c>
      <c r="G73">
        <v>0.64063597759049096</v>
      </c>
      <c r="H73">
        <v>-6.5883620502150304</v>
      </c>
      <c r="I73">
        <v>-12.125754484278</v>
      </c>
      <c r="J73">
        <v>-0.88370716069480404</v>
      </c>
      <c r="K73">
        <v>1042.8226247062801</v>
      </c>
      <c r="L73">
        <v>1058.73052336006</v>
      </c>
      <c r="M73">
        <v>80.593445835548806</v>
      </c>
      <c r="N73">
        <v>-2.1712792990323599</v>
      </c>
      <c r="O73">
        <v>0.66012178411968003</v>
      </c>
      <c r="P73">
        <v>23.695017564692499</v>
      </c>
      <c r="Q73">
        <v>47.310495626822103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35</v>
      </c>
      <c r="E74">
        <v>121519.34659743001</v>
      </c>
      <c r="F74">
        <v>580.95000000000005</v>
      </c>
      <c r="G74">
        <v>-34.208747517351398</v>
      </c>
      <c r="H74">
        <v>-0.55168335466804397</v>
      </c>
      <c r="I74">
        <v>-20.3855151953621</v>
      </c>
      <c r="J74">
        <v>-1.2242106838507101</v>
      </c>
      <c r="K74">
        <v>579.01228767932503</v>
      </c>
      <c r="L74">
        <v>599.72949125054799</v>
      </c>
      <c r="M74">
        <v>48.810956416137699</v>
      </c>
      <c r="N74">
        <v>0.83300795530707406</v>
      </c>
      <c r="O74">
        <v>1.13881893374543</v>
      </c>
      <c r="P74">
        <v>22.316894741371801</v>
      </c>
      <c r="Q74">
        <v>13.5999217833398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65</v>
      </c>
      <c r="E75">
        <v>120022.77142772</v>
      </c>
      <c r="F75">
        <v>1541.55</v>
      </c>
      <c r="G75">
        <v>28.166142421338201</v>
      </c>
      <c r="H75">
        <v>5.6038799035199496</v>
      </c>
      <c r="I75">
        <v>15.598105422479099</v>
      </c>
      <c r="J75">
        <v>-0.18364041560065</v>
      </c>
      <c r="K75">
        <v>1470.69798905015</v>
      </c>
      <c r="L75">
        <v>1347.8717088743499</v>
      </c>
      <c r="M75">
        <v>68.858954350548501</v>
      </c>
      <c r="N75">
        <v>2.0929606786707899</v>
      </c>
      <c r="O75">
        <v>0.940618671664193</v>
      </c>
      <c r="P75">
        <v>2.6239823554214898</v>
      </c>
      <c r="Q75">
        <v>56.3993303911124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32</v>
      </c>
      <c r="E76">
        <v>119465.92774955</v>
      </c>
      <c r="F76">
        <v>145.91</v>
      </c>
      <c r="G76">
        <v>81.313150282845697</v>
      </c>
      <c r="H76">
        <v>-0.61173752627277</v>
      </c>
      <c r="I76">
        <v>12.5117338651644</v>
      </c>
      <c r="J76">
        <v>-0.62195377137010899</v>
      </c>
      <c r="K76">
        <v>147.673891363401</v>
      </c>
      <c r="L76">
        <v>129.50301525947299</v>
      </c>
      <c r="M76">
        <v>74.615947345333595</v>
      </c>
      <c r="N76">
        <v>-1.3984137157696399</v>
      </c>
      <c r="O76">
        <v>0.71719227679539499</v>
      </c>
      <c r="P76">
        <v>18.2235624700157</v>
      </c>
      <c r="Q76">
        <v>114.573529411764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118433.69242455</v>
      </c>
      <c r="F77">
        <v>1887.05</v>
      </c>
      <c r="G77">
        <v>16.2587299349487</v>
      </c>
      <c r="H77">
        <v>-5.3002755747428196</v>
      </c>
      <c r="I77">
        <v>30.141983569535601</v>
      </c>
      <c r="J77">
        <v>-2.5584988755829001</v>
      </c>
      <c r="K77">
        <v>1741.9300444115099</v>
      </c>
      <c r="L77">
        <v>1517.03637630295</v>
      </c>
      <c r="M77">
        <v>85.756154208648397</v>
      </c>
      <c r="N77">
        <v>3.4674114474749702</v>
      </c>
      <c r="O77">
        <v>1.21651069886312</v>
      </c>
      <c r="P77">
        <v>5.2118385840332904</v>
      </c>
      <c r="Q77">
        <v>53.064038609725401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24</v>
      </c>
      <c r="E78">
        <v>112235.29695648</v>
      </c>
      <c r="F78">
        <v>1527.15</v>
      </c>
      <c r="G78">
        <v>-5.93241639154762</v>
      </c>
      <c r="H78">
        <v>3.55008072547388</v>
      </c>
      <c r="I78">
        <v>-13.296435173135301</v>
      </c>
      <c r="J78">
        <v>1.2322581781406201</v>
      </c>
      <c r="K78">
        <v>1481.8531465286101</v>
      </c>
      <c r="L78">
        <v>1460.4298638242699</v>
      </c>
      <c r="M78">
        <v>56.295926507809</v>
      </c>
      <c r="N78">
        <v>2.5830287078602399</v>
      </c>
      <c r="O78">
        <v>1.04373005353751</v>
      </c>
      <c r="P78">
        <v>10.958321055560999</v>
      </c>
      <c r="Q78">
        <v>21.010301109350198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216</v>
      </c>
      <c r="E79">
        <v>109436.7674192</v>
      </c>
      <c r="F79">
        <v>4522.1499999999996</v>
      </c>
      <c r="G79">
        <v>4.22372093296425</v>
      </c>
      <c r="H79">
        <v>10.8828624434299</v>
      </c>
      <c r="I79">
        <v>13.917407367173</v>
      </c>
      <c r="J79">
        <v>-2.2158645420548702</v>
      </c>
      <c r="K79">
        <v>4168.7270261201402</v>
      </c>
      <c r="L79">
        <v>3821.1192044739901</v>
      </c>
      <c r="M79">
        <v>78.075616886255702</v>
      </c>
      <c r="N79">
        <v>2.8342987561099799</v>
      </c>
      <c r="O79">
        <v>0.72187243474814</v>
      </c>
      <c r="P79">
        <v>2.3395951040987102</v>
      </c>
      <c r="Q79">
        <v>37.230297696719497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65</v>
      </c>
      <c r="E80">
        <v>108270.777324</v>
      </c>
      <c r="F80">
        <v>1088.6500000000001</v>
      </c>
      <c r="G80">
        <v>69.738096327237201</v>
      </c>
      <c r="H80">
        <v>-8.9528785774489492</v>
      </c>
      <c r="I80">
        <v>51.567051396713197</v>
      </c>
      <c r="J80">
        <v>-0.88983098890883705</v>
      </c>
      <c r="K80">
        <v>1020.2800560281599</v>
      </c>
      <c r="L80">
        <v>840.40506753513205</v>
      </c>
      <c r="M80">
        <v>64.878066122626194</v>
      </c>
      <c r="N80">
        <v>2.8992731847861899</v>
      </c>
      <c r="O80">
        <v>0.82328746898003102</v>
      </c>
      <c r="P80">
        <v>7.7021999724429202</v>
      </c>
      <c r="Q80">
        <v>98.695017338930398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185</v>
      </c>
      <c r="E81">
        <v>107753.892881925</v>
      </c>
      <c r="F81">
        <v>922.95</v>
      </c>
      <c r="G81">
        <v>16.107524051635501</v>
      </c>
      <c r="H81">
        <v>-3.0290935408233399</v>
      </c>
      <c r="I81">
        <v>-16.866628195864799</v>
      </c>
      <c r="J81">
        <v>-2.4519554350272799</v>
      </c>
      <c r="K81">
        <v>947.45118875423202</v>
      </c>
      <c r="L81">
        <v>971.37116064444797</v>
      </c>
      <c r="M81">
        <v>80.063547969567196</v>
      </c>
      <c r="N81">
        <v>-2.5642427695241001</v>
      </c>
      <c r="O81">
        <v>0.59333783718445299</v>
      </c>
      <c r="P81">
        <v>36.453762392328898</v>
      </c>
      <c r="Q81">
        <v>76.810344827586206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129</v>
      </c>
      <c r="E82">
        <v>107179.5664764</v>
      </c>
      <c r="F82">
        <v>1077.25</v>
      </c>
      <c r="G82">
        <v>59.989699396648597</v>
      </c>
      <c r="H82">
        <v>-0.53235464194906701</v>
      </c>
      <c r="I82">
        <v>42.007044488767598</v>
      </c>
      <c r="J82">
        <v>1.1043458846301299</v>
      </c>
      <c r="K82">
        <v>983.93447089486097</v>
      </c>
      <c r="L82">
        <v>821.83889379685797</v>
      </c>
      <c r="M82">
        <v>81.697761299712994</v>
      </c>
      <c r="N82">
        <v>4.5405989069145098</v>
      </c>
      <c r="O82">
        <v>0.98159706254132595</v>
      </c>
      <c r="P82">
        <v>1.8333720120677599</v>
      </c>
      <c r="Q82">
        <v>91.307050257502993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143</v>
      </c>
      <c r="E83">
        <v>106429.26644557501</v>
      </c>
      <c r="F83">
        <v>295.05</v>
      </c>
      <c r="G83">
        <v>214.899212345275</v>
      </c>
      <c r="H83">
        <v>-10.4416712045459</v>
      </c>
      <c r="I83">
        <v>52.940761114277699</v>
      </c>
      <c r="J83">
        <v>-4.1434318825534504</v>
      </c>
      <c r="K83">
        <v>281.72577847503101</v>
      </c>
      <c r="L83">
        <v>218.10462877566999</v>
      </c>
      <c r="M83">
        <v>60.5070101935884</v>
      </c>
      <c r="N83">
        <v>0.86267984298160605</v>
      </c>
      <c r="O83">
        <v>0.80616550586734204</v>
      </c>
      <c r="P83">
        <v>9.3035078800203195</v>
      </c>
      <c r="Q83">
        <v>254.201680672268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114</v>
      </c>
      <c r="E84">
        <v>106348.25046890001</v>
      </c>
      <c r="F84">
        <v>2427.9499999999998</v>
      </c>
      <c r="G84">
        <v>55.099348281586998</v>
      </c>
      <c r="H84">
        <v>7.0438771151530499</v>
      </c>
      <c r="I84">
        <v>14.218288458822499</v>
      </c>
      <c r="J84">
        <v>-1.0512852856948101</v>
      </c>
      <c r="K84">
        <v>2232.18563715861</v>
      </c>
      <c r="L84">
        <v>1942.63848000759</v>
      </c>
      <c r="M84">
        <v>73.632201825367105</v>
      </c>
      <c r="N84">
        <v>3.5952457627172798</v>
      </c>
      <c r="O84">
        <v>0.83326098231536005</v>
      </c>
      <c r="P84">
        <v>3.7500772256430399</v>
      </c>
      <c r="Q84">
        <v>88.359193173002296</v>
      </c>
    </row>
    <row r="85" spans="1:17" x14ac:dyDescent="0.3">
      <c r="A85" t="s">
        <v>227</v>
      </c>
      <c r="B85" t="s">
        <v>228</v>
      </c>
      <c r="C85" t="str">
        <f>IFERROR(VLOOKUP(Table1[[#This Row],[Ticker]],[1]!Table1[[Symbol]:[Industry]],2,FALSE),"-")</f>
        <v>-</v>
      </c>
      <c r="D85" t="s">
        <v>32</v>
      </c>
      <c r="E85">
        <v>106308.0327672</v>
      </c>
      <c r="F85">
        <v>119.12</v>
      </c>
      <c r="G85">
        <v>69.598966190655403</v>
      </c>
      <c r="H85">
        <v>1.39838815830662</v>
      </c>
      <c r="I85">
        <v>27.319193626199201</v>
      </c>
      <c r="J85">
        <v>0.99200103659510996</v>
      </c>
      <c r="K85">
        <v>117.566311725867</v>
      </c>
      <c r="L85">
        <v>100.911490063844</v>
      </c>
      <c r="M85">
        <v>55.195363077823401</v>
      </c>
      <c r="N85">
        <v>-0.195971484266033</v>
      </c>
      <c r="O85">
        <v>1.28280188092601</v>
      </c>
      <c r="P85">
        <v>8.2102081934183992</v>
      </c>
      <c r="Q85">
        <v>104.217383850505</v>
      </c>
    </row>
    <row r="86" spans="1:17" x14ac:dyDescent="0.3">
      <c r="A86" t="s">
        <v>229</v>
      </c>
      <c r="B86" t="s">
        <v>230</v>
      </c>
      <c r="C86" t="str">
        <f>IFERROR(VLOOKUP(Table1[[#This Row],[Ticker]],[1]!Table1[[Symbol]:[Industry]],2,FALSE),"-")</f>
        <v>-</v>
      </c>
      <c r="D86" t="s">
        <v>49</v>
      </c>
      <c r="E86">
        <v>105926.17435443999</v>
      </c>
      <c r="F86">
        <v>1401.55</v>
      </c>
      <c r="G86">
        <v>-1.07364091779552</v>
      </c>
      <c r="H86">
        <v>7.3639822778559196</v>
      </c>
      <c r="I86">
        <v>3.5609534371024099</v>
      </c>
      <c r="J86">
        <v>0.106554435559554</v>
      </c>
      <c r="K86">
        <v>1285.6287243321899</v>
      </c>
      <c r="L86">
        <v>1175.8964871384301</v>
      </c>
      <c r="M86">
        <v>49.225433216206</v>
      </c>
      <c r="N86">
        <v>3.6150729246687301</v>
      </c>
      <c r="O86">
        <v>1.0206247121594201</v>
      </c>
      <c r="P86">
        <v>5.3262459419928003</v>
      </c>
      <c r="Q86">
        <v>40.541489095011201</v>
      </c>
    </row>
    <row r="87" spans="1:17" x14ac:dyDescent="0.3">
      <c r="A87" t="s">
        <v>231</v>
      </c>
      <c r="B87" t="s">
        <v>232</v>
      </c>
      <c r="C87" t="str">
        <f>IFERROR(VLOOKUP(Table1[[#This Row],[Ticker]],[1]!Table1[[Symbol]:[Industry]],2,FALSE),"-")</f>
        <v>-</v>
      </c>
      <c r="D87" t="s">
        <v>60</v>
      </c>
      <c r="E87">
        <v>104771.64678924999</v>
      </c>
      <c r="F87">
        <v>723.65</v>
      </c>
      <c r="G87">
        <v>139.188007718118</v>
      </c>
      <c r="H87">
        <v>14.635638656509601</v>
      </c>
      <c r="I87">
        <v>62.824501904070701</v>
      </c>
      <c r="J87">
        <v>6.7017558929980501</v>
      </c>
      <c r="K87">
        <v>615.554840685268</v>
      </c>
      <c r="L87">
        <v>503.52098071256302</v>
      </c>
      <c r="M87">
        <v>51.107118460195203</v>
      </c>
      <c r="N87">
        <v>11.0162475068401</v>
      </c>
      <c r="O87">
        <v>0.65347920368077494</v>
      </c>
      <c r="P87">
        <v>0.60111932564084203</v>
      </c>
      <c r="Q87">
        <v>182.28983811195599</v>
      </c>
    </row>
    <row r="88" spans="1:17" x14ac:dyDescent="0.3">
      <c r="A88" t="s">
        <v>233</v>
      </c>
      <c r="B88" t="s">
        <v>234</v>
      </c>
      <c r="C88" t="str">
        <f>IFERROR(VLOOKUP(Table1[[#This Row],[Ticker]],[1]!Table1[[Symbol]:[Industry]],2,FALSE),"-")</f>
        <v>-</v>
      </c>
      <c r="D88" t="s">
        <v>235</v>
      </c>
      <c r="E88">
        <v>104645.0836672</v>
      </c>
      <c r="F88">
        <v>1084.9000000000001</v>
      </c>
      <c r="G88">
        <v>1.5001825376046101</v>
      </c>
      <c r="H88">
        <v>-3.4691305039282399</v>
      </c>
      <c r="I88">
        <v>0.21607668864551999</v>
      </c>
      <c r="J88">
        <v>-1.19622205132401</v>
      </c>
      <c r="K88">
        <v>1111.1391636466701</v>
      </c>
      <c r="L88">
        <v>1047.30613017668</v>
      </c>
      <c r="M88">
        <v>47.669289977734401</v>
      </c>
      <c r="N88">
        <v>-2.1091038729428</v>
      </c>
      <c r="O88">
        <v>0.591280564583889</v>
      </c>
      <c r="P88">
        <v>16.969305926813501</v>
      </c>
      <c r="Q88">
        <v>31.982968369829699</v>
      </c>
    </row>
    <row r="89" spans="1:17" x14ac:dyDescent="0.3">
      <c r="A89" t="s">
        <v>236</v>
      </c>
      <c r="B89" t="s">
        <v>237</v>
      </c>
      <c r="C89" t="str">
        <f>IFERROR(VLOOKUP(Table1[[#This Row],[Ticker]],[1]!Table1[[Symbol]:[Industry]],2,FALSE),"-")</f>
        <v>-</v>
      </c>
      <c r="D89" t="s">
        <v>238</v>
      </c>
      <c r="E89">
        <v>102947.92200000001</v>
      </c>
      <c r="F89">
        <v>3899.95</v>
      </c>
      <c r="G89">
        <v>85.294046256129803</v>
      </c>
      <c r="H89">
        <v>-3.3473867013176202</v>
      </c>
      <c r="I89">
        <v>90.321421121953705</v>
      </c>
      <c r="J89">
        <v>3.45213682371062</v>
      </c>
      <c r="K89">
        <v>3480.0934286697002</v>
      </c>
      <c r="L89">
        <v>2693.08826117638</v>
      </c>
      <c r="M89">
        <v>61.522748629098402</v>
      </c>
      <c r="N89">
        <v>5.8860670434489304</v>
      </c>
      <c r="O89">
        <v>1.1880493453489001</v>
      </c>
      <c r="P89">
        <v>1.7910486031872299</v>
      </c>
      <c r="Q89">
        <v>135.88882840379799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-</v>
      </c>
      <c r="D90" t="s">
        <v>89</v>
      </c>
      <c r="E90">
        <v>102911.38157722499</v>
      </c>
      <c r="F90">
        <v>100.76</v>
      </c>
      <c r="G90">
        <v>95.371019019613499</v>
      </c>
      <c r="H90">
        <v>-1.9779168338166799</v>
      </c>
      <c r="I90">
        <v>48.235070651702799</v>
      </c>
      <c r="J90">
        <v>-2.4027472739988802</v>
      </c>
      <c r="K90">
        <v>98.236643038797098</v>
      </c>
      <c r="L90">
        <v>80.1808761261927</v>
      </c>
      <c r="M90">
        <v>58.8880132968632</v>
      </c>
      <c r="N90">
        <v>-0.49483727597088301</v>
      </c>
      <c r="O90">
        <v>0.56934116553120595</v>
      </c>
      <c r="P90">
        <v>17.109964271536299</v>
      </c>
      <c r="Q90">
        <v>124.659977703455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-</v>
      </c>
      <c r="D91" t="s">
        <v>27</v>
      </c>
      <c r="E91">
        <v>102497.11449572</v>
      </c>
      <c r="F91">
        <v>17.14</v>
      </c>
      <c r="G91">
        <v>96.532309342194196</v>
      </c>
      <c r="H91">
        <v>17.677968398505001</v>
      </c>
      <c r="I91">
        <v>15.000629757687401</v>
      </c>
      <c r="J91">
        <v>1.0734544571098601</v>
      </c>
      <c r="K91">
        <v>14.7536504002125</v>
      </c>
      <c r="L91">
        <v>13.2214921319006</v>
      </c>
      <c r="M91">
        <v>84.8110107366074</v>
      </c>
      <c r="N91">
        <v>9.4827597214624397</v>
      </c>
      <c r="O91">
        <v>1.01630924479741</v>
      </c>
      <c r="P91">
        <v>7.3512252042006798</v>
      </c>
      <c r="Q91">
        <v>139.720279720279</v>
      </c>
    </row>
    <row r="92" spans="1:17" x14ac:dyDescent="0.3">
      <c r="A92" t="s">
        <v>243</v>
      </c>
      <c r="B92" t="s">
        <v>244</v>
      </c>
      <c r="C92" t="str">
        <f>IFERROR(VLOOKUP(Table1[[#This Row],[Ticker]],[1]!Table1[[Symbol]:[Industry]],2,FALSE),"-")</f>
        <v>-</v>
      </c>
      <c r="D92" t="s">
        <v>114</v>
      </c>
      <c r="E92">
        <v>102330.7400313</v>
      </c>
      <c r="F92">
        <v>5452</v>
      </c>
      <c r="G92">
        <v>68.461277736477001</v>
      </c>
      <c r="H92">
        <v>3.7606631013282001</v>
      </c>
      <c r="I92">
        <v>31.037736727355501</v>
      </c>
      <c r="J92">
        <v>-5.63224273615669</v>
      </c>
      <c r="K92">
        <v>5136.2340279871796</v>
      </c>
      <c r="L92">
        <v>4307.8810892820502</v>
      </c>
      <c r="M92">
        <v>68.418537071008103</v>
      </c>
      <c r="N92">
        <v>-4.8671461228921797E-2</v>
      </c>
      <c r="O92">
        <v>0.82271483456207095</v>
      </c>
      <c r="P92">
        <v>8.1172046955245705</v>
      </c>
      <c r="Q92">
        <v>97.179023508137405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-</v>
      </c>
      <c r="D93" t="s">
        <v>211</v>
      </c>
      <c r="E93">
        <v>100431.328916325</v>
      </c>
      <c r="F93">
        <v>7091.55</v>
      </c>
      <c r="G93">
        <v>82.826370285575194</v>
      </c>
      <c r="H93">
        <v>2.0726060730887701</v>
      </c>
      <c r="I93">
        <v>15.6327467375702</v>
      </c>
      <c r="J93">
        <v>-1.6145099041302999</v>
      </c>
      <c r="K93">
        <v>6353.1105528579201</v>
      </c>
      <c r="L93">
        <v>5309.7664114113504</v>
      </c>
      <c r="M93">
        <v>75.168678941326306</v>
      </c>
      <c r="N93">
        <v>3.9870921352704198</v>
      </c>
      <c r="O93">
        <v>0.76901504474435101</v>
      </c>
      <c r="P93">
        <v>1.74080419654376</v>
      </c>
      <c r="Q93">
        <v>109.824691175382</v>
      </c>
    </row>
    <row r="94" spans="1:17" x14ac:dyDescent="0.3">
      <c r="A94" t="s">
        <v>247</v>
      </c>
      <c r="B94" t="s">
        <v>248</v>
      </c>
      <c r="C94" t="str">
        <f>IFERROR(VLOOKUP(Table1[[#This Row],[Ticker]],[1]!Table1[[Symbol]:[Industry]],2,FALSE),"-")</f>
        <v>-</v>
      </c>
      <c r="D94" t="s">
        <v>188</v>
      </c>
      <c r="E94">
        <v>98897.505631219901</v>
      </c>
      <c r="F94">
        <v>589.95000000000005</v>
      </c>
      <c r="G94">
        <v>-20.599709247006</v>
      </c>
      <c r="H94">
        <v>7.5047993797045498</v>
      </c>
      <c r="I94">
        <v>0.69170435965319399</v>
      </c>
      <c r="J94">
        <v>-1.05032850575419</v>
      </c>
      <c r="K94">
        <v>564.53598918222895</v>
      </c>
      <c r="L94">
        <v>547.101969722381</v>
      </c>
      <c r="M94">
        <v>68.127102227914904</v>
      </c>
      <c r="N94">
        <v>0.517842205213914</v>
      </c>
      <c r="O94">
        <v>1.02350721412122</v>
      </c>
      <c r="P94">
        <v>7.3650309348249596</v>
      </c>
      <c r="Q94">
        <v>20.594848732624701</v>
      </c>
    </row>
    <row r="95" spans="1:17" x14ac:dyDescent="0.3">
      <c r="A95" t="s">
        <v>249</v>
      </c>
      <c r="B95" t="s">
        <v>250</v>
      </c>
      <c r="C95" t="str">
        <f>IFERROR(VLOOKUP(Table1[[#This Row],[Ticker]],[1]!Table1[[Symbol]:[Industry]],2,FALSE),"-")</f>
        <v>-</v>
      </c>
      <c r="D95" t="s">
        <v>143</v>
      </c>
      <c r="E95">
        <v>98851.633242080003</v>
      </c>
      <c r="F95">
        <v>680.3</v>
      </c>
      <c r="G95">
        <v>55.7501785052293</v>
      </c>
      <c r="H95">
        <v>0.77808417555151599</v>
      </c>
      <c r="I95">
        <v>38.588751056836998</v>
      </c>
      <c r="J95">
        <v>1.48548601475363</v>
      </c>
      <c r="K95">
        <v>613.04981880845196</v>
      </c>
      <c r="L95">
        <v>500.66119977974103</v>
      </c>
      <c r="M95">
        <v>68.549867503784</v>
      </c>
      <c r="N95">
        <v>3.65054998182812</v>
      </c>
      <c r="O95">
        <v>0.52933792257374002</v>
      </c>
      <c r="P95">
        <v>2.8957812729678101</v>
      </c>
      <c r="Q95">
        <v>89.393095768374096</v>
      </c>
    </row>
    <row r="96" spans="1:17" x14ac:dyDescent="0.3">
      <c r="A96" t="s">
        <v>251</v>
      </c>
      <c r="B96" t="s">
        <v>252</v>
      </c>
      <c r="C96" t="str">
        <f>IFERROR(VLOOKUP(Table1[[#This Row],[Ticker]],[1]!Table1[[Symbol]:[Industry]],2,FALSE),"-")</f>
        <v>-</v>
      </c>
      <c r="D96" t="s">
        <v>65</v>
      </c>
      <c r="E96">
        <v>97681.440223124999</v>
      </c>
      <c r="F96">
        <v>6011.45</v>
      </c>
      <c r="G96">
        <v>-2.2061641019243901</v>
      </c>
      <c r="H96">
        <v>-1.3023331121806201</v>
      </c>
      <c r="I96">
        <v>-2.3404727440955302</v>
      </c>
      <c r="J96">
        <v>-1.9562206944982801</v>
      </c>
      <c r="K96">
        <v>6000.1165697025999</v>
      </c>
      <c r="L96">
        <v>5816.3387742762898</v>
      </c>
      <c r="M96">
        <v>42.233028661303898</v>
      </c>
      <c r="N96">
        <v>0.57698767946436902</v>
      </c>
      <c r="O96">
        <v>1.15431387585832</v>
      </c>
      <c r="P96">
        <v>8.2251370301674207</v>
      </c>
      <c r="Q96">
        <v>22.933537832310801</v>
      </c>
    </row>
    <row r="97" spans="1:17" x14ac:dyDescent="0.3">
      <c r="A97" t="s">
        <v>253</v>
      </c>
      <c r="B97" t="s">
        <v>254</v>
      </c>
      <c r="C97" t="str">
        <f>IFERROR(VLOOKUP(Table1[[#This Row],[Ticker]],[1]!Table1[[Symbol]:[Industry]],2,FALSE),"-")</f>
        <v>-</v>
      </c>
      <c r="D97" t="s">
        <v>255</v>
      </c>
      <c r="E97">
        <v>94971.545444489995</v>
      </c>
      <c r="F97">
        <v>187.72</v>
      </c>
      <c r="G97">
        <v>94.031473300335705</v>
      </c>
      <c r="H97">
        <v>36.696755316412201</v>
      </c>
      <c r="I97">
        <v>89.241272917968701</v>
      </c>
      <c r="J97">
        <v>9.2856835528321096</v>
      </c>
      <c r="K97">
        <v>145.84005064461101</v>
      </c>
      <c r="L97">
        <v>118.302687691107</v>
      </c>
      <c r="M97">
        <v>81.884370989252204</v>
      </c>
      <c r="N97">
        <v>15.795097793033699</v>
      </c>
      <c r="O97">
        <v>1.4860930545237401</v>
      </c>
      <c r="P97">
        <v>0.84167909652674799</v>
      </c>
      <c r="Q97">
        <v>130.75599262446201</v>
      </c>
    </row>
    <row r="98" spans="1:17" x14ac:dyDescent="0.3">
      <c r="A98" t="s">
        <v>256</v>
      </c>
      <c r="B98" t="s">
        <v>257</v>
      </c>
      <c r="C98" t="str">
        <f>IFERROR(VLOOKUP(Table1[[#This Row],[Ticker]],[1]!Table1[[Symbol]:[Industry]],2,FALSE),"-")</f>
        <v>-</v>
      </c>
      <c r="D98" t="s">
        <v>258</v>
      </c>
      <c r="E98">
        <v>93814.708976875001</v>
      </c>
      <c r="F98">
        <v>85.74</v>
      </c>
      <c r="G98">
        <v>31.8308730342121</v>
      </c>
      <c r="H98">
        <v>-4.5788674955288204</v>
      </c>
      <c r="I98">
        <v>19.539085737721599</v>
      </c>
      <c r="J98">
        <v>5.6470946992167703E-2</v>
      </c>
      <c r="K98">
        <v>85.662070533161895</v>
      </c>
      <c r="L98">
        <v>77.287286986113799</v>
      </c>
      <c r="M98">
        <v>57.632187181386001</v>
      </c>
      <c r="N98">
        <v>-0.35161464336126402</v>
      </c>
      <c r="O98">
        <v>0.82116658292818401</v>
      </c>
      <c r="P98">
        <v>15.1154653603919</v>
      </c>
      <c r="Q98">
        <v>61.014084507042199</v>
      </c>
    </row>
    <row r="99" spans="1:17" x14ac:dyDescent="0.3">
      <c r="A99" t="s">
        <v>259</v>
      </c>
      <c r="B99" t="s">
        <v>260</v>
      </c>
      <c r="C99" t="str">
        <f>IFERROR(VLOOKUP(Table1[[#This Row],[Ticker]],[1]!Table1[[Symbol]:[Industry]],2,FALSE),"-")</f>
        <v>-</v>
      </c>
      <c r="D99" t="s">
        <v>261</v>
      </c>
      <c r="E99">
        <v>93399.914486890004</v>
      </c>
      <c r="F99">
        <v>336.45</v>
      </c>
      <c r="G99">
        <v>76.838084887877002</v>
      </c>
      <c r="H99">
        <v>-6.8928670549248201</v>
      </c>
      <c r="I99">
        <v>70.9543101030592</v>
      </c>
      <c r="J99">
        <v>-1.4427440470684401</v>
      </c>
      <c r="K99">
        <v>329.72106120373201</v>
      </c>
      <c r="L99">
        <v>262.87289322785199</v>
      </c>
      <c r="M99">
        <v>61.358924821590598</v>
      </c>
      <c r="N99">
        <v>-1.0430039544023799</v>
      </c>
      <c r="O99">
        <v>3.0799469886752102</v>
      </c>
      <c r="P99">
        <v>9.9420419081586999</v>
      </c>
      <c r="Q99">
        <v>113.822688274547</v>
      </c>
    </row>
    <row r="100" spans="1:17" x14ac:dyDescent="0.3">
      <c r="A100" t="s">
        <v>262</v>
      </c>
      <c r="B100" t="s">
        <v>263</v>
      </c>
      <c r="C100" t="str">
        <f>IFERROR(VLOOKUP(Table1[[#This Row],[Ticker]],[1]!Table1[[Symbol]:[Industry]],2,FALSE),"-")</f>
        <v>-</v>
      </c>
      <c r="D100" t="s">
        <v>101</v>
      </c>
      <c r="E100">
        <v>91848.775742459999</v>
      </c>
      <c r="F100">
        <v>27403.8</v>
      </c>
      <c r="G100">
        <v>-17.836311241583001</v>
      </c>
      <c r="H100">
        <v>2.0672771271327699</v>
      </c>
      <c r="I100">
        <v>-13.4380713097271</v>
      </c>
      <c r="J100">
        <v>0.53282336471731695</v>
      </c>
      <c r="K100">
        <v>26103.149794013301</v>
      </c>
      <c r="L100">
        <v>25922.652324242001</v>
      </c>
      <c r="M100">
        <v>42.518174687422103</v>
      </c>
      <c r="N100">
        <v>2.9821199140174599</v>
      </c>
      <c r="O100">
        <v>0.95037960319316594</v>
      </c>
      <c r="P100">
        <v>12.166013472584099</v>
      </c>
      <c r="Q100">
        <v>21.225713982376</v>
      </c>
    </row>
    <row r="101" spans="1:17" x14ac:dyDescent="0.3">
      <c r="A101" t="s">
        <v>264</v>
      </c>
      <c r="B101" t="s">
        <v>265</v>
      </c>
      <c r="C101" t="str">
        <f>IFERROR(VLOOKUP(Table1[[#This Row],[Ticker]],[1]!Table1[[Symbol]:[Industry]],2,FALSE),"-")</f>
        <v>-</v>
      </c>
      <c r="D101" t="s">
        <v>255</v>
      </c>
      <c r="E101">
        <v>90958.828164599996</v>
      </c>
      <c r="F101">
        <v>32606.35</v>
      </c>
      <c r="G101">
        <v>45.180723368707604</v>
      </c>
      <c r="H101">
        <v>0.21342840113979999</v>
      </c>
      <c r="I101">
        <v>40.218903012077597</v>
      </c>
      <c r="J101">
        <v>-1.4677913282219499</v>
      </c>
      <c r="K101">
        <v>30673.319905455101</v>
      </c>
      <c r="L101">
        <v>26243.314962451299</v>
      </c>
      <c r="M101">
        <v>54.726780410500098</v>
      </c>
      <c r="N101">
        <v>3.3551945907838099</v>
      </c>
      <c r="O101">
        <v>0.80710076292398902</v>
      </c>
      <c r="P101">
        <v>5.3475780024443198</v>
      </c>
      <c r="Q101">
        <v>81.841934287538606</v>
      </c>
    </row>
    <row r="102" spans="1:17" x14ac:dyDescent="0.3">
      <c r="A102" t="s">
        <v>266</v>
      </c>
      <c r="B102" t="s">
        <v>267</v>
      </c>
      <c r="C102" t="str">
        <f>IFERROR(VLOOKUP(Table1[[#This Row],[Ticker]],[1]!Table1[[Symbol]:[Industry]],2,FALSE),"-")</f>
        <v>-</v>
      </c>
      <c r="D102" t="s">
        <v>268</v>
      </c>
      <c r="E102">
        <v>90556.112740149998</v>
      </c>
      <c r="F102">
        <v>10036.950000000001</v>
      </c>
      <c r="G102">
        <v>136.13536346824301</v>
      </c>
      <c r="H102">
        <v>5.4921493937426202</v>
      </c>
      <c r="I102">
        <v>42.452645414909497</v>
      </c>
      <c r="J102">
        <v>-0.90407150656612401</v>
      </c>
      <c r="K102">
        <v>9112.6232155222497</v>
      </c>
      <c r="L102">
        <v>7369.1755176083998</v>
      </c>
      <c r="M102">
        <v>76.848860420324002</v>
      </c>
      <c r="N102">
        <v>5.3001077153537599</v>
      </c>
      <c r="O102">
        <v>0.44229106277896602</v>
      </c>
      <c r="P102">
        <v>4.1152939887117101</v>
      </c>
      <c r="Q102">
        <v>190.643867548901</v>
      </c>
    </row>
    <row r="103" spans="1:17" x14ac:dyDescent="0.3">
      <c r="A103" t="s">
        <v>269</v>
      </c>
      <c r="B103" t="s">
        <v>270</v>
      </c>
      <c r="C103" t="str">
        <f>IFERROR(VLOOKUP(Table1[[#This Row],[Ticker]],[1]!Table1[[Symbol]:[Industry]],2,FALSE),"-")</f>
        <v>-</v>
      </c>
      <c r="D103" t="s">
        <v>49</v>
      </c>
      <c r="E103">
        <v>90111.952862749997</v>
      </c>
      <c r="F103">
        <v>2821.65</v>
      </c>
      <c r="G103">
        <v>38.063093860331897</v>
      </c>
      <c r="H103">
        <v>13.876167743830299</v>
      </c>
      <c r="I103">
        <v>29.336674587323799</v>
      </c>
      <c r="J103">
        <v>3.2852928853966299</v>
      </c>
      <c r="K103">
        <v>2494.1516557752502</v>
      </c>
      <c r="L103">
        <v>2224.9998116831798</v>
      </c>
      <c r="M103">
        <v>52.8997781425211</v>
      </c>
      <c r="N103">
        <v>9.0452840882053902</v>
      </c>
      <c r="O103">
        <v>0.92022007125865801</v>
      </c>
      <c r="P103">
        <v>1.16421242889799</v>
      </c>
      <c r="Q103">
        <v>71.857965100344103</v>
      </c>
    </row>
    <row r="104" spans="1:17" x14ac:dyDescent="0.3">
      <c r="A104" t="s">
        <v>271</v>
      </c>
      <c r="B104" t="s">
        <v>272</v>
      </c>
      <c r="C104" t="str">
        <f>IFERROR(VLOOKUP(Table1[[#This Row],[Ticker]],[1]!Table1[[Symbol]:[Industry]],2,FALSE),"-")</f>
        <v>-</v>
      </c>
      <c r="D104" t="s">
        <v>273</v>
      </c>
      <c r="E104">
        <v>89390.39076445</v>
      </c>
      <c r="F104">
        <v>8226.65</v>
      </c>
      <c r="G104">
        <v>-7.18258860965864</v>
      </c>
      <c r="H104">
        <v>-3.7008925897534302</v>
      </c>
      <c r="I104">
        <v>-4.3201627571718797</v>
      </c>
      <c r="J104">
        <v>-0.68566405529672503</v>
      </c>
      <c r="K104">
        <v>8210.7852756358207</v>
      </c>
      <c r="L104">
        <v>7896.8826583750697</v>
      </c>
      <c r="M104">
        <v>30.3738737767959</v>
      </c>
      <c r="N104">
        <v>0.204815079557429</v>
      </c>
      <c r="O104">
        <v>0.81176808215631102</v>
      </c>
      <c r="P104">
        <v>13.6422480596597</v>
      </c>
      <c r="Q104">
        <v>24.121516619140301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159</v>
      </c>
      <c r="E105">
        <v>88724</v>
      </c>
      <c r="F105">
        <v>1012.3</v>
      </c>
      <c r="G105">
        <v>28.205623080910399</v>
      </c>
      <c r="H105">
        <v>-12.446718465731299</v>
      </c>
      <c r="I105">
        <v>6.0237078409440903</v>
      </c>
      <c r="J105">
        <v>-0.53871111081372203</v>
      </c>
      <c r="K105">
        <v>1013.05986939958</v>
      </c>
      <c r="L105">
        <v>899.02962021456301</v>
      </c>
      <c r="M105">
        <v>69.097356230627497</v>
      </c>
      <c r="N105">
        <v>-0.56802400919572205</v>
      </c>
      <c r="O105">
        <v>0.975832341710552</v>
      </c>
      <c r="P105">
        <v>12.5061740590734</v>
      </c>
      <c r="Q105">
        <v>64.775779278912594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65</v>
      </c>
      <c r="E106">
        <v>88420.563427200002</v>
      </c>
      <c r="F106">
        <v>2858.1</v>
      </c>
      <c r="G106">
        <v>28.850774147956301</v>
      </c>
      <c r="H106">
        <v>1.81408726289634</v>
      </c>
      <c r="I106">
        <v>19.630568271554498</v>
      </c>
      <c r="J106">
        <v>-1.1848904381385701</v>
      </c>
      <c r="K106">
        <v>2713.90284399949</v>
      </c>
      <c r="L106">
        <v>2411.56098943594</v>
      </c>
      <c r="M106">
        <v>40.453810633575898</v>
      </c>
      <c r="N106">
        <v>2.3228319315560202</v>
      </c>
      <c r="O106">
        <v>0.95747168148502604</v>
      </c>
      <c r="P106">
        <v>4.2650712011476299</v>
      </c>
      <c r="Q106">
        <v>61.287774047007602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85707.387763254999</v>
      </c>
      <c r="F107">
        <v>1265.55</v>
      </c>
      <c r="G107">
        <v>16.552411255222601</v>
      </c>
      <c r="H107">
        <v>3.6075759058963301</v>
      </c>
      <c r="I107">
        <v>8.9145484799521295</v>
      </c>
      <c r="J107">
        <v>-0.93526082565795698</v>
      </c>
      <c r="K107">
        <v>1208.3699715729699</v>
      </c>
      <c r="L107">
        <v>1109.8365885002099</v>
      </c>
      <c r="M107">
        <v>47.169988805963897</v>
      </c>
      <c r="N107">
        <v>1.6559891733020899</v>
      </c>
      <c r="O107">
        <v>1.0802108680412199</v>
      </c>
      <c r="P107">
        <v>5.4758800521512203</v>
      </c>
      <c r="Q107">
        <v>42.460741824731201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283</v>
      </c>
      <c r="E108">
        <v>85039.278612794995</v>
      </c>
      <c r="F108">
        <v>6170</v>
      </c>
      <c r="G108">
        <v>-4.0917404431459001</v>
      </c>
      <c r="H108">
        <v>-1.3846759441574299</v>
      </c>
      <c r="I108">
        <v>2.1094349506257299</v>
      </c>
      <c r="J108">
        <v>-0.838739053423875</v>
      </c>
      <c r="K108">
        <v>6061.6245909273002</v>
      </c>
      <c r="L108">
        <v>5786.5481941222197</v>
      </c>
      <c r="M108">
        <v>46.353258626790499</v>
      </c>
      <c r="N108">
        <v>1.62938923405868</v>
      </c>
      <c r="O108">
        <v>0.74601486127227701</v>
      </c>
      <c r="P108">
        <v>11.4173419773095</v>
      </c>
      <c r="Q108">
        <v>30.554380025391399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Row],[Ticker]],[1]!Table1[[Symbol]:[Industry]],2,FALSE),"-")</f>
        <v>-</v>
      </c>
      <c r="D109" t="s">
        <v>35</v>
      </c>
      <c r="E109">
        <v>83524.1055032</v>
      </c>
      <c r="F109">
        <v>604.4</v>
      </c>
      <c r="G109">
        <v>-18.201793095195299</v>
      </c>
      <c r="H109">
        <v>-1.21572423329614</v>
      </c>
      <c r="I109">
        <v>5.8988050320068899</v>
      </c>
      <c r="J109">
        <v>1.06058266248739</v>
      </c>
      <c r="K109">
        <v>580.58129071644601</v>
      </c>
      <c r="L109">
        <v>555.38728051373005</v>
      </c>
      <c r="M109">
        <v>44.6276806986737</v>
      </c>
      <c r="N109">
        <v>3.0750527151042601</v>
      </c>
      <c r="O109">
        <v>0.92488433984585805</v>
      </c>
      <c r="P109">
        <v>6.0307743216412897</v>
      </c>
      <c r="Q109">
        <v>30.4132053080159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-</v>
      </c>
      <c r="D110" t="s">
        <v>65</v>
      </c>
      <c r="E110">
        <v>82643.016266639999</v>
      </c>
      <c r="F110">
        <v>2166.35</v>
      </c>
      <c r="G110">
        <v>3.0963889860070499</v>
      </c>
      <c r="H110">
        <v>0.751970485079966</v>
      </c>
      <c r="I110">
        <v>3.1998004361145398</v>
      </c>
      <c r="J110">
        <v>-2.37306226202996</v>
      </c>
      <c r="K110">
        <v>2190.0635254672902</v>
      </c>
      <c r="L110">
        <v>2036.0867399614999</v>
      </c>
      <c r="M110">
        <v>29.813756161189399</v>
      </c>
      <c r="N110">
        <v>-0.70806418473119404</v>
      </c>
      <c r="O110">
        <v>0.569826533140118</v>
      </c>
      <c r="P110">
        <v>14.939875828005601</v>
      </c>
      <c r="Q110">
        <v>31.689006413178902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35</v>
      </c>
      <c r="E111">
        <v>81833.704745759998</v>
      </c>
      <c r="F111">
        <v>1756.85</v>
      </c>
      <c r="G111">
        <v>10.248758837662701</v>
      </c>
      <c r="H111">
        <v>0.75145424153652596</v>
      </c>
      <c r="I111">
        <v>14.408855653553401</v>
      </c>
      <c r="J111">
        <v>4.0475405926614201</v>
      </c>
      <c r="K111">
        <v>1665.4504929090201</v>
      </c>
      <c r="L111">
        <v>1543.4512517048299</v>
      </c>
      <c r="M111">
        <v>45.578393390195302</v>
      </c>
      <c r="N111">
        <v>4.3787668232442902</v>
      </c>
      <c r="O111">
        <v>1.8355766071833699</v>
      </c>
      <c r="P111">
        <v>1.54537951447193</v>
      </c>
      <c r="Q111">
        <v>39.482354809257203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Row],[Ticker]],[1]!Table1[[Symbol]:[Industry]],2,FALSE),"-")</f>
        <v>-</v>
      </c>
      <c r="D112" t="s">
        <v>159</v>
      </c>
      <c r="E112">
        <v>81816.605783505001</v>
      </c>
      <c r="F112">
        <v>6384.7</v>
      </c>
      <c r="G112">
        <v>18.074579512226499</v>
      </c>
      <c r="H112">
        <v>-3.7335354005210699</v>
      </c>
      <c r="I112">
        <v>16.9967490273877</v>
      </c>
      <c r="J112">
        <v>-0.22762480571007501</v>
      </c>
      <c r="K112">
        <v>5993.5277956458904</v>
      </c>
      <c r="L112">
        <v>5309.0830099254499</v>
      </c>
      <c r="M112">
        <v>63.441649251413899</v>
      </c>
      <c r="N112">
        <v>3.7277450028027901</v>
      </c>
      <c r="O112">
        <v>0.80019251205619901</v>
      </c>
      <c r="P112">
        <v>2.5106896173665101</v>
      </c>
      <c r="Q112">
        <v>60.740675469845499</v>
      </c>
    </row>
    <row r="113" spans="1:17" x14ac:dyDescent="0.3">
      <c r="A113" t="s">
        <v>292</v>
      </c>
      <c r="B113" t="s">
        <v>293</v>
      </c>
      <c r="C113" t="str">
        <f>IFERROR(VLOOKUP(Table1[[#This Row],[Ticker]],[1]!Table1[[Symbol]:[Industry]],2,FALSE),"-")</f>
        <v>-</v>
      </c>
      <c r="D113" t="s">
        <v>273</v>
      </c>
      <c r="E113">
        <v>81471.439799999993</v>
      </c>
      <c r="F113">
        <v>3912.8</v>
      </c>
      <c r="G113">
        <v>66.379073693765307</v>
      </c>
      <c r="H113">
        <v>-1.1198057022043999</v>
      </c>
      <c r="I113">
        <v>13.7039688078473</v>
      </c>
      <c r="J113">
        <v>-2.3253622455057901</v>
      </c>
      <c r="K113">
        <v>3809.5152757620299</v>
      </c>
      <c r="L113">
        <v>3371.5533381046498</v>
      </c>
      <c r="M113">
        <v>58.032926444628401</v>
      </c>
      <c r="N113">
        <v>1.1170290948241799</v>
      </c>
      <c r="O113">
        <v>0.87182039295567404</v>
      </c>
      <c r="P113">
        <v>7.0064915150275899</v>
      </c>
      <c r="Q113">
        <v>96.130325814536306</v>
      </c>
    </row>
    <row r="114" spans="1:17" x14ac:dyDescent="0.3">
      <c r="A114" t="s">
        <v>294</v>
      </c>
      <c r="B114" t="s">
        <v>295</v>
      </c>
      <c r="C114" t="str">
        <f>IFERROR(VLOOKUP(Table1[[#This Row],[Ticker]],[1]!Table1[[Symbol]:[Industry]],2,FALSE),"-")</f>
        <v>-</v>
      </c>
      <c r="D114" t="s">
        <v>296</v>
      </c>
      <c r="E114">
        <v>81114.285455594902</v>
      </c>
      <c r="F114">
        <v>637.5</v>
      </c>
      <c r="G114">
        <v>36.031301277677997</v>
      </c>
      <c r="H114">
        <v>7.2449814998286897</v>
      </c>
      <c r="I114">
        <v>37.913125049360602</v>
      </c>
      <c r="J114">
        <v>7.71388325363103</v>
      </c>
      <c r="K114">
        <v>580.67813164323002</v>
      </c>
      <c r="L114">
        <v>510.254235192392</v>
      </c>
      <c r="M114">
        <v>51.4602715368042</v>
      </c>
      <c r="N114">
        <v>7.2661422080630897</v>
      </c>
      <c r="O114">
        <v>1.3435349293461301</v>
      </c>
      <c r="P114">
        <v>1.6470588235293999</v>
      </c>
      <c r="Q114">
        <v>71.555435952637197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Row],[Ticker]],[1]!Table1[[Symbol]:[Industry]],2,FALSE),"-")</f>
        <v>-</v>
      </c>
      <c r="D115" t="s">
        <v>299</v>
      </c>
      <c r="E115">
        <v>78510.930721500001</v>
      </c>
      <c r="F115">
        <v>269.7</v>
      </c>
      <c r="G115">
        <v>128.01738904303201</v>
      </c>
      <c r="H115">
        <v>-6.9166832510946996</v>
      </c>
      <c r="I115">
        <v>28.704746451734401</v>
      </c>
      <c r="J115">
        <v>2.8647373344748401</v>
      </c>
      <c r="K115">
        <v>254.383253390281</v>
      </c>
      <c r="L115">
        <v>212.73965747279701</v>
      </c>
      <c r="M115">
        <v>51.4910556366872</v>
      </c>
      <c r="N115">
        <v>2.9797439091568498</v>
      </c>
      <c r="O115">
        <v>0.60705868865929802</v>
      </c>
      <c r="P115">
        <v>6.1735261401557304</v>
      </c>
      <c r="Q115">
        <v>159.826589595375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188</v>
      </c>
      <c r="E116">
        <v>78175.6860552</v>
      </c>
      <c r="F116">
        <v>609.79999999999995</v>
      </c>
      <c r="G116">
        <v>-8.9503316395915995</v>
      </c>
      <c r="H116">
        <v>1.28991951675581</v>
      </c>
      <c r="I116">
        <v>5.1663999652113501</v>
      </c>
      <c r="J116">
        <v>2.2607094991813201</v>
      </c>
      <c r="K116">
        <v>587.72510443694898</v>
      </c>
      <c r="L116">
        <v>548.85472793152701</v>
      </c>
      <c r="M116">
        <v>69.764645270782495</v>
      </c>
      <c r="N116">
        <v>-0.89688191884269497</v>
      </c>
      <c r="O116">
        <v>1.0269774378854299</v>
      </c>
      <c r="P116">
        <v>9.4129222695965993</v>
      </c>
      <c r="Q116">
        <v>25.395846185482199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268</v>
      </c>
      <c r="E117">
        <v>77705.014101990004</v>
      </c>
      <c r="F117">
        <v>8362.2000000000007</v>
      </c>
      <c r="G117">
        <v>57.848215371029703</v>
      </c>
      <c r="H117">
        <v>-13.860910854066599</v>
      </c>
      <c r="I117">
        <v>35.731314989015601</v>
      </c>
      <c r="J117">
        <v>-7.1766939537810703</v>
      </c>
      <c r="K117">
        <v>8286.3695937267894</v>
      </c>
      <c r="L117">
        <v>6684.6861655681496</v>
      </c>
      <c r="M117">
        <v>60.176357447993603</v>
      </c>
      <c r="N117">
        <v>-4.5933594912774103</v>
      </c>
      <c r="O117">
        <v>1.36859322779659</v>
      </c>
      <c r="P117">
        <v>18.809045466503999</v>
      </c>
      <c r="Q117">
        <v>95.378504672897193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119</v>
      </c>
      <c r="E118">
        <v>77249.994705000005</v>
      </c>
      <c r="F118">
        <v>409.75</v>
      </c>
      <c r="G118">
        <v>206.34840189521901</v>
      </c>
      <c r="H118">
        <v>23.338611491422402</v>
      </c>
      <c r="I118">
        <v>120.40806148417199</v>
      </c>
      <c r="J118">
        <v>-1.1861645497806601</v>
      </c>
      <c r="K118">
        <v>335.064532724711</v>
      </c>
      <c r="L118">
        <v>246.49672690176899</v>
      </c>
      <c r="M118">
        <v>89.225282251787604</v>
      </c>
      <c r="N118">
        <v>9.9697847901940495</v>
      </c>
      <c r="O118">
        <v>1.03979108363883</v>
      </c>
      <c r="P118">
        <v>3.72178157413056</v>
      </c>
      <c r="Q118">
        <v>250.064075181546</v>
      </c>
    </row>
    <row r="119" spans="1:17" x14ac:dyDescent="0.3">
      <c r="A119" t="s">
        <v>306</v>
      </c>
      <c r="B119" t="s">
        <v>307</v>
      </c>
      <c r="C119" t="str">
        <f>IFERROR(VLOOKUP(Table1[[#This Row],[Ticker]],[1]!Table1[[Symbol]:[Industry]],2,FALSE),"-")</f>
        <v>-</v>
      </c>
      <c r="D119" t="s">
        <v>18</v>
      </c>
      <c r="E119">
        <v>77091.009809024996</v>
      </c>
      <c r="F119">
        <v>340.85</v>
      </c>
      <c r="G119">
        <v>61.967734348080697</v>
      </c>
      <c r="H119">
        <v>-0.54050591105235801</v>
      </c>
      <c r="I119">
        <v>25.518837040600602</v>
      </c>
      <c r="J119">
        <v>-2.0062599905852099</v>
      </c>
      <c r="K119">
        <v>342.531478321115</v>
      </c>
      <c r="L119">
        <v>290.65051337221502</v>
      </c>
      <c r="M119">
        <v>74.073457851666902</v>
      </c>
      <c r="N119">
        <v>-2.2695328075727899</v>
      </c>
      <c r="O119">
        <v>0.88528522596652703</v>
      </c>
      <c r="P119">
        <v>16.3366094567502</v>
      </c>
      <c r="Q119">
        <v>113.74372909698999</v>
      </c>
    </row>
    <row r="120" spans="1:17" x14ac:dyDescent="0.3">
      <c r="A120" t="s">
        <v>308</v>
      </c>
      <c r="B120" t="s">
        <v>309</v>
      </c>
      <c r="C120" t="str">
        <f>IFERROR(VLOOKUP(Table1[[#This Row],[Ticker]],[1]!Table1[[Symbol]:[Industry]],2,FALSE),"-")</f>
        <v>-</v>
      </c>
      <c r="D120" t="s">
        <v>32</v>
      </c>
      <c r="E120">
        <v>76992.461153960001</v>
      </c>
      <c r="F120">
        <v>547.70000000000005</v>
      </c>
      <c r="G120">
        <v>69.797714085286202</v>
      </c>
      <c r="H120">
        <v>-2.8062716394260798</v>
      </c>
      <c r="I120">
        <v>22.096059054884901</v>
      </c>
      <c r="J120">
        <v>0.35576735558849898</v>
      </c>
      <c r="K120">
        <v>539.34601405670503</v>
      </c>
      <c r="L120">
        <v>475.61975514039602</v>
      </c>
      <c r="M120">
        <v>68.586729411525496</v>
      </c>
      <c r="N120">
        <v>0.37610916497803298</v>
      </c>
      <c r="O120">
        <v>0.70700605674796602</v>
      </c>
      <c r="P120">
        <v>15.5194449516158</v>
      </c>
      <c r="Q120">
        <v>98.730043541364296</v>
      </c>
    </row>
    <row r="121" spans="1:17" x14ac:dyDescent="0.3">
      <c r="A121" t="s">
        <v>310</v>
      </c>
      <c r="B121" t="s">
        <v>311</v>
      </c>
      <c r="C121" t="str">
        <f>IFERROR(VLOOKUP(Table1[[#This Row],[Ticker]],[1]!Table1[[Symbol]:[Industry]],2,FALSE),"-")</f>
        <v>-</v>
      </c>
      <c r="D121" t="s">
        <v>283</v>
      </c>
      <c r="E121">
        <v>76722.765487519995</v>
      </c>
      <c r="F121">
        <v>928.25</v>
      </c>
      <c r="G121">
        <v>35.579855747262798</v>
      </c>
      <c r="H121">
        <v>7.5369787445163396</v>
      </c>
      <c r="I121">
        <v>32.273519725814801</v>
      </c>
      <c r="J121">
        <v>4.1674291434983504</v>
      </c>
      <c r="K121">
        <v>828.898734228791</v>
      </c>
      <c r="L121">
        <v>734.15921187014499</v>
      </c>
      <c r="M121">
        <v>33.952870536466698</v>
      </c>
      <c r="N121">
        <v>8.3240927404161003</v>
      </c>
      <c r="O121">
        <v>1.2486624450937001</v>
      </c>
      <c r="P121">
        <v>5.56423377322918</v>
      </c>
      <c r="Q121">
        <v>82.546705998033403</v>
      </c>
    </row>
    <row r="122" spans="1:17" x14ac:dyDescent="0.3">
      <c r="A122" t="s">
        <v>312</v>
      </c>
      <c r="B122" t="s">
        <v>313</v>
      </c>
      <c r="C122" t="str">
        <f>IFERROR(VLOOKUP(Table1[[#This Row],[Ticker]],[1]!Table1[[Symbol]:[Industry]],2,FALSE),"-")</f>
        <v>-</v>
      </c>
      <c r="D122" t="s">
        <v>137</v>
      </c>
      <c r="E122">
        <v>76099.951433800001</v>
      </c>
      <c r="F122">
        <v>3007.3</v>
      </c>
      <c r="G122">
        <v>71.945846617090396</v>
      </c>
      <c r="H122">
        <v>1.34824221627346</v>
      </c>
      <c r="I122">
        <v>43.046798909235399</v>
      </c>
      <c r="J122">
        <v>-1.1379326579239599</v>
      </c>
      <c r="K122">
        <v>2757.60228776747</v>
      </c>
      <c r="L122">
        <v>2288.8259897078301</v>
      </c>
      <c r="M122">
        <v>43.325211372564702</v>
      </c>
      <c r="N122">
        <v>4.0089210255840104</v>
      </c>
      <c r="O122">
        <v>0.69815152142077397</v>
      </c>
      <c r="P122">
        <v>3.0159944135935901</v>
      </c>
      <c r="Q122">
        <v>103.374585784811</v>
      </c>
    </row>
    <row r="123" spans="1:17" x14ac:dyDescent="0.3">
      <c r="A123" t="s">
        <v>314</v>
      </c>
      <c r="B123" t="s">
        <v>315</v>
      </c>
      <c r="C123" t="str">
        <f>IFERROR(VLOOKUP(Table1[[#This Row],[Ticker]],[1]!Table1[[Symbol]:[Industry]],2,FALSE),"-")</f>
        <v>-</v>
      </c>
      <c r="D123" t="s">
        <v>316</v>
      </c>
      <c r="E123">
        <v>73981.493281119998</v>
      </c>
      <c r="F123">
        <v>3983.25</v>
      </c>
      <c r="G123">
        <v>0.96418324530761201</v>
      </c>
      <c r="H123">
        <v>8.0426818056390807</v>
      </c>
      <c r="I123">
        <v>1.1352155969803499</v>
      </c>
      <c r="J123">
        <v>-0.70710964047832003</v>
      </c>
      <c r="K123">
        <v>3874.2212125112501</v>
      </c>
      <c r="L123">
        <v>3551.0400548918201</v>
      </c>
      <c r="M123">
        <v>53.742024624274599</v>
      </c>
      <c r="N123">
        <v>-0.76479874888173405</v>
      </c>
      <c r="O123">
        <v>1.5062634996856501</v>
      </c>
      <c r="P123">
        <v>10.462561978284</v>
      </c>
      <c r="Q123">
        <v>44.4253081943437</v>
      </c>
    </row>
    <row r="124" spans="1:17" x14ac:dyDescent="0.3">
      <c r="A124" t="s">
        <v>317</v>
      </c>
      <c r="B124" t="s">
        <v>318</v>
      </c>
      <c r="C124" t="str">
        <f>IFERROR(VLOOKUP(Table1[[#This Row],[Ticker]],[1]!Table1[[Symbol]:[Industry]],2,FALSE),"-")</f>
        <v>-</v>
      </c>
      <c r="D124" t="s">
        <v>65</v>
      </c>
      <c r="E124">
        <v>73574.018039240007</v>
      </c>
      <c r="F124">
        <v>1561</v>
      </c>
      <c r="G124">
        <v>53.760825316396598</v>
      </c>
      <c r="H124">
        <v>-8.6381447626265793</v>
      </c>
      <c r="I124">
        <v>13.6371926431364</v>
      </c>
      <c r="J124">
        <v>-3.4127969606007502</v>
      </c>
      <c r="K124">
        <v>1604.6174607350099</v>
      </c>
      <c r="L124">
        <v>1422.4846609953299</v>
      </c>
      <c r="M124">
        <v>41.819709564563702</v>
      </c>
      <c r="N124">
        <v>-2.4093904002982698</v>
      </c>
      <c r="O124">
        <v>0.83238809430164895</v>
      </c>
      <c r="P124">
        <v>10.6982703395259</v>
      </c>
      <c r="Q124">
        <v>88.2877992883421</v>
      </c>
    </row>
    <row r="125" spans="1:17" x14ac:dyDescent="0.3">
      <c r="A125" t="s">
        <v>319</v>
      </c>
      <c r="B125" t="s">
        <v>320</v>
      </c>
      <c r="C125" t="str">
        <f>IFERROR(VLOOKUP(Table1[[#This Row],[Ticker]],[1]!Table1[[Symbol]:[Industry]],2,FALSE),"-")</f>
        <v>-</v>
      </c>
      <c r="D125" t="s">
        <v>129</v>
      </c>
      <c r="E125">
        <v>73260.371245200004</v>
      </c>
      <c r="F125">
        <v>1752.2</v>
      </c>
      <c r="G125">
        <v>90.681906215484801</v>
      </c>
      <c r="H125">
        <v>16.0266087168308</v>
      </c>
      <c r="I125">
        <v>37.428978890711598</v>
      </c>
      <c r="J125">
        <v>8.7517208847055095</v>
      </c>
      <c r="K125">
        <v>1477.4366039372301</v>
      </c>
      <c r="L125">
        <v>1232.9882244837099</v>
      </c>
      <c r="M125">
        <v>84.746384448349801</v>
      </c>
      <c r="N125">
        <v>8.8869984706182592</v>
      </c>
      <c r="O125">
        <v>1.0251203363389401</v>
      </c>
      <c r="P125">
        <v>2.98481908457939</v>
      </c>
      <c r="Q125">
        <v>119.079769942485</v>
      </c>
    </row>
    <row r="126" spans="1:17" x14ac:dyDescent="0.3">
      <c r="A126" t="s">
        <v>321</v>
      </c>
      <c r="B126" t="s">
        <v>322</v>
      </c>
      <c r="C126" t="str">
        <f>IFERROR(VLOOKUP(Table1[[#This Row],[Ticker]],[1]!Table1[[Symbol]:[Industry]],2,FALSE),"-")</f>
        <v>-</v>
      </c>
      <c r="D126" t="s">
        <v>188</v>
      </c>
      <c r="E126">
        <v>72995.504452919995</v>
      </c>
      <c r="F126">
        <v>2826.25</v>
      </c>
      <c r="G126">
        <v>46.410113669819303</v>
      </c>
      <c r="H126">
        <v>2.0490694891602099</v>
      </c>
      <c r="I126">
        <v>7.4563749326191804</v>
      </c>
      <c r="J126">
        <v>-3.4332497226126701</v>
      </c>
      <c r="K126">
        <v>2786.2509687738502</v>
      </c>
      <c r="L126">
        <v>2473.19839346047</v>
      </c>
      <c r="M126">
        <v>39.418753569847503</v>
      </c>
      <c r="N126">
        <v>-0.94318070128283005</v>
      </c>
      <c r="O126">
        <v>0.71156130515053995</v>
      </c>
      <c r="P126">
        <v>8.5908889871738108</v>
      </c>
      <c r="Q126">
        <v>73.923076923076906</v>
      </c>
    </row>
    <row r="127" spans="1:17" x14ac:dyDescent="0.3">
      <c r="A127" t="s">
        <v>323</v>
      </c>
      <c r="B127" t="s">
        <v>324</v>
      </c>
      <c r="C127" t="str">
        <f>IFERROR(VLOOKUP(Table1[[#This Row],[Ticker]],[1]!Table1[[Symbol]:[Industry]],2,FALSE),"-")</f>
        <v>-</v>
      </c>
      <c r="D127" t="s">
        <v>65</v>
      </c>
      <c r="E127">
        <v>72366.347904544993</v>
      </c>
      <c r="F127">
        <v>1241.0999999999999</v>
      </c>
      <c r="G127">
        <v>57.350491160376002</v>
      </c>
      <c r="H127">
        <v>-0.92573722772334799</v>
      </c>
      <c r="I127">
        <v>3.07110069589636</v>
      </c>
      <c r="J127">
        <v>0.85618952743487398</v>
      </c>
      <c r="K127">
        <v>1186.5674864626701</v>
      </c>
      <c r="L127">
        <v>1040.07962889394</v>
      </c>
      <c r="M127">
        <v>78.993571255739397</v>
      </c>
      <c r="N127">
        <v>1.04004125173435</v>
      </c>
      <c r="O127">
        <v>0.92042935166759998</v>
      </c>
      <c r="P127">
        <v>4.10925791636451</v>
      </c>
      <c r="Q127">
        <v>86.421329327825703</v>
      </c>
    </row>
    <row r="128" spans="1:17" x14ac:dyDescent="0.3">
      <c r="A128" t="s">
        <v>325</v>
      </c>
      <c r="B128" t="s">
        <v>326</v>
      </c>
      <c r="C128" t="str">
        <f>IFERROR(VLOOKUP(Table1[[#This Row],[Ticker]],[1]!Table1[[Symbol]:[Industry]],2,FALSE),"-")</f>
        <v>-</v>
      </c>
      <c r="D128" t="s">
        <v>255</v>
      </c>
      <c r="E128">
        <v>72163.841402299993</v>
      </c>
      <c r="F128">
        <v>4717.6499999999996</v>
      </c>
      <c r="G128">
        <v>21.310819799171799</v>
      </c>
      <c r="H128">
        <v>2.9198795249977598</v>
      </c>
      <c r="I128">
        <v>40.344543278882597</v>
      </c>
      <c r="J128">
        <v>2.2752764090606301</v>
      </c>
      <c r="K128">
        <v>4079.4187836544102</v>
      </c>
      <c r="L128">
        <v>3420.0047017932202</v>
      </c>
      <c r="M128">
        <v>87.976528840691998</v>
      </c>
      <c r="N128">
        <v>6.3558081505144797</v>
      </c>
      <c r="O128">
        <v>1.21367191661094</v>
      </c>
      <c r="P128">
        <v>4.9463186120208098</v>
      </c>
      <c r="Q128">
        <v>80.600643136053904</v>
      </c>
    </row>
    <row r="129" spans="1:17" x14ac:dyDescent="0.3">
      <c r="A129" t="s">
        <v>327</v>
      </c>
      <c r="B129" t="s">
        <v>328</v>
      </c>
      <c r="C129" t="str">
        <f>IFERROR(VLOOKUP(Table1[[#This Row],[Ticker]],[1]!Table1[[Symbol]:[Industry]],2,FALSE),"-")</f>
        <v>-</v>
      </c>
      <c r="D129" t="s">
        <v>24</v>
      </c>
      <c r="E129">
        <v>72058.180010900003</v>
      </c>
      <c r="F129">
        <v>23.96</v>
      </c>
      <c r="G129">
        <v>23.2722535875148</v>
      </c>
      <c r="H129">
        <v>-0.81573144130114195</v>
      </c>
      <c r="I129">
        <v>2.7189161993781998</v>
      </c>
      <c r="J129">
        <v>5.78322383537139E-2</v>
      </c>
      <c r="K129">
        <v>23.620223363893601</v>
      </c>
      <c r="L129">
        <v>22.185426308731099</v>
      </c>
      <c r="M129">
        <v>43.329685056464101</v>
      </c>
      <c r="N129">
        <v>2.1598752112297701</v>
      </c>
      <c r="O129">
        <v>0.75644875250994204</v>
      </c>
      <c r="P129">
        <v>37.103505843071702</v>
      </c>
      <c r="Q129">
        <v>52.611464968152802</v>
      </c>
    </row>
    <row r="130" spans="1:17" x14ac:dyDescent="0.3">
      <c r="A130" t="s">
        <v>329</v>
      </c>
      <c r="B130" t="s">
        <v>330</v>
      </c>
      <c r="C130" t="str">
        <f>IFERROR(VLOOKUP(Table1[[#This Row],[Ticker]],[1]!Table1[[Symbol]:[Industry]],2,FALSE),"-")</f>
        <v>-</v>
      </c>
      <c r="D130" t="s">
        <v>68</v>
      </c>
      <c r="E130">
        <v>71776.779790860004</v>
      </c>
      <c r="F130">
        <v>699.8</v>
      </c>
      <c r="G130">
        <v>154.23134976278899</v>
      </c>
      <c r="H130">
        <v>-1.37701065616907</v>
      </c>
      <c r="I130">
        <v>75.376799356654999</v>
      </c>
      <c r="J130">
        <v>1.6392050560585301</v>
      </c>
      <c r="K130">
        <v>633.24934070928396</v>
      </c>
      <c r="L130">
        <v>496.86938231171803</v>
      </c>
      <c r="M130">
        <v>68.514130130910601</v>
      </c>
      <c r="N130">
        <v>6.3521179851684497</v>
      </c>
      <c r="O130">
        <v>0.98100570430201905</v>
      </c>
      <c r="P130">
        <v>1.3146613318090801</v>
      </c>
      <c r="Q130">
        <v>190.614617940199</v>
      </c>
    </row>
    <row r="131" spans="1:17" x14ac:dyDescent="0.3">
      <c r="A131" t="s">
        <v>331</v>
      </c>
      <c r="B131" t="s">
        <v>332</v>
      </c>
      <c r="C131" t="str">
        <f>IFERROR(VLOOKUP(Table1[[#This Row],[Ticker]],[1]!Table1[[Symbol]:[Industry]],2,FALSE),"-")</f>
        <v>-</v>
      </c>
      <c r="D131" t="s">
        <v>129</v>
      </c>
      <c r="E131">
        <v>70012.403648549996</v>
      </c>
      <c r="F131">
        <v>155.44</v>
      </c>
      <c r="G131">
        <v>56.431007371389903</v>
      </c>
      <c r="H131">
        <v>-12.875055208311601</v>
      </c>
      <c r="I131">
        <v>32.0383687770778</v>
      </c>
      <c r="J131">
        <v>2.72055068572041</v>
      </c>
      <c r="K131">
        <v>153.08550865196099</v>
      </c>
      <c r="L131">
        <v>128.563388700546</v>
      </c>
      <c r="M131">
        <v>59.535721396849397</v>
      </c>
      <c r="N131">
        <v>0.63904200020694601</v>
      </c>
      <c r="O131">
        <v>0.65920187159029797</v>
      </c>
      <c r="P131">
        <v>12.8088008234688</v>
      </c>
      <c r="Q131">
        <v>90.024449877750598</v>
      </c>
    </row>
    <row r="132" spans="1:17" x14ac:dyDescent="0.3">
      <c r="A132" t="s">
        <v>333</v>
      </c>
      <c r="B132" t="s">
        <v>334</v>
      </c>
      <c r="C132" t="str">
        <f>IFERROR(VLOOKUP(Table1[[#This Row],[Ticker]],[1]!Table1[[Symbol]:[Industry]],2,FALSE),"-")</f>
        <v>-</v>
      </c>
      <c r="D132" t="s">
        <v>335</v>
      </c>
      <c r="E132">
        <v>69517.360010549994</v>
      </c>
      <c r="F132">
        <v>5864.55</v>
      </c>
      <c r="G132">
        <v>67.626133103012407</v>
      </c>
      <c r="H132">
        <v>6.4421519591490499</v>
      </c>
      <c r="I132">
        <v>21.0740722842888</v>
      </c>
      <c r="J132">
        <v>-0.60051067542818304</v>
      </c>
      <c r="K132">
        <v>5349.6987755065702</v>
      </c>
      <c r="L132">
        <v>4466.3511398073197</v>
      </c>
      <c r="M132">
        <v>60.660765839207897</v>
      </c>
      <c r="N132">
        <v>1.1400101223671</v>
      </c>
      <c r="O132">
        <v>0.76475766282867896</v>
      </c>
      <c r="P132">
        <v>10.1533792021553</v>
      </c>
      <c r="Q132">
        <v>94.683552708018595</v>
      </c>
    </row>
    <row r="133" spans="1:17" x14ac:dyDescent="0.3">
      <c r="A133" t="s">
        <v>336</v>
      </c>
      <c r="B133" t="s">
        <v>337</v>
      </c>
      <c r="C133" t="str">
        <f>IFERROR(VLOOKUP(Table1[[#This Row],[Ticker]],[1]!Table1[[Symbol]:[Industry]],2,FALSE),"-")</f>
        <v>-</v>
      </c>
      <c r="D133" t="s">
        <v>32</v>
      </c>
      <c r="E133">
        <v>68089.181812319905</v>
      </c>
      <c r="F133">
        <v>57.42</v>
      </c>
      <c r="G133">
        <v>84.551346888466</v>
      </c>
      <c r="H133">
        <v>3.3142144516871999</v>
      </c>
      <c r="I133">
        <v>34.067624895211601</v>
      </c>
      <c r="J133">
        <v>0.65629898396811803</v>
      </c>
      <c r="K133">
        <v>55.489075410308203</v>
      </c>
      <c r="L133">
        <v>47.5438715854931</v>
      </c>
      <c r="M133">
        <v>67.626337244523199</v>
      </c>
      <c r="N133">
        <v>1.81464202381815</v>
      </c>
      <c r="O133">
        <v>0.84962741162714905</v>
      </c>
      <c r="P133">
        <v>23.040752351097101</v>
      </c>
      <c r="Q133">
        <v>119.99999999999901</v>
      </c>
    </row>
    <row r="134" spans="1:17" x14ac:dyDescent="0.3">
      <c r="A134" t="s">
        <v>338</v>
      </c>
      <c r="B134" t="s">
        <v>339</v>
      </c>
      <c r="C134" t="str">
        <f>IFERROR(VLOOKUP(Table1[[#This Row],[Ticker]],[1]!Table1[[Symbol]:[Industry]],2,FALSE),"-")</f>
        <v>-</v>
      </c>
      <c r="D134" t="s">
        <v>49</v>
      </c>
      <c r="E134">
        <v>68045.746773619903</v>
      </c>
      <c r="F134">
        <v>1717.35</v>
      </c>
      <c r="G134">
        <v>14.868216647751</v>
      </c>
      <c r="H134">
        <v>-2.7523792376245799</v>
      </c>
      <c r="I134">
        <v>7.56934351853167</v>
      </c>
      <c r="J134">
        <v>-2.85421438965147</v>
      </c>
      <c r="K134">
        <v>1678.10165345116</v>
      </c>
      <c r="L134">
        <v>1481.5422863139499</v>
      </c>
      <c r="M134">
        <v>52.679973688254698</v>
      </c>
      <c r="N134">
        <v>-0.83897675713068198</v>
      </c>
      <c r="O134">
        <v>0.75433063267056599</v>
      </c>
      <c r="P134">
        <v>5.4502576644248402</v>
      </c>
      <c r="Q134">
        <v>45.248868778280503</v>
      </c>
    </row>
    <row r="135" spans="1:17" x14ac:dyDescent="0.3">
      <c r="A135" t="s">
        <v>340</v>
      </c>
      <c r="B135" t="s">
        <v>341</v>
      </c>
      <c r="C135" t="str">
        <f>IFERROR(VLOOKUP(Table1[[#This Row],[Ticker]],[1]!Table1[[Symbol]:[Industry]],2,FALSE),"-")</f>
        <v>-</v>
      </c>
      <c r="D135" t="s">
        <v>165</v>
      </c>
      <c r="E135">
        <v>67854.606690750006</v>
      </c>
      <c r="F135">
        <v>2460.0500000000002</v>
      </c>
      <c r="G135">
        <v>-21.6894044467853</v>
      </c>
      <c r="H135">
        <v>5.7403903040979101</v>
      </c>
      <c r="I135">
        <v>-7.8939304678409998</v>
      </c>
      <c r="J135">
        <v>3.5497291739861199</v>
      </c>
      <c r="K135">
        <v>2384.0167167027998</v>
      </c>
      <c r="L135">
        <v>2385.72236800569</v>
      </c>
      <c r="M135">
        <v>35.895947941857102</v>
      </c>
      <c r="N135">
        <v>3.8259894441496201</v>
      </c>
      <c r="O135">
        <v>0.96446033764566497</v>
      </c>
      <c r="P135">
        <v>9.5079368305522003</v>
      </c>
      <c r="Q135">
        <v>20.5906862745098</v>
      </c>
    </row>
    <row r="136" spans="1:17" x14ac:dyDescent="0.3">
      <c r="A136" t="s">
        <v>342</v>
      </c>
      <c r="B136" t="s">
        <v>343</v>
      </c>
      <c r="C136" t="str">
        <f>IFERROR(VLOOKUP(Table1[[#This Row],[Ticker]],[1]!Table1[[Symbol]:[Industry]],2,FALSE),"-")</f>
        <v>-</v>
      </c>
      <c r="D136" t="s">
        <v>344</v>
      </c>
      <c r="E136">
        <v>67476.155748644902</v>
      </c>
      <c r="F136">
        <v>725.35</v>
      </c>
      <c r="G136">
        <v>-42.742550634935903</v>
      </c>
      <c r="H136">
        <v>-1.8384344040232701</v>
      </c>
      <c r="I136">
        <v>-15.7749246234601</v>
      </c>
      <c r="J136">
        <v>0.57061227360392297</v>
      </c>
      <c r="K136">
        <v>716.73591128760495</v>
      </c>
      <c r="L136">
        <v>744.73370005386198</v>
      </c>
      <c r="M136">
        <v>36.6477770529156</v>
      </c>
      <c r="N136">
        <v>1.12520812392331</v>
      </c>
      <c r="O136">
        <v>0.75549138691176498</v>
      </c>
      <c r="P136">
        <v>23.940166816019801</v>
      </c>
      <c r="Q136">
        <v>11.945366154795799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Row],[Ticker]],[1]!Table1[[Symbol]:[Industry]],2,FALSE),"-")</f>
        <v>-</v>
      </c>
      <c r="D137" t="s">
        <v>98</v>
      </c>
      <c r="E137">
        <v>67315.186767039995</v>
      </c>
      <c r="F137">
        <v>1596.1</v>
      </c>
      <c r="G137">
        <v>116.911575920339</v>
      </c>
      <c r="H137">
        <v>11.626219427159899</v>
      </c>
      <c r="I137">
        <v>65.156743965326498</v>
      </c>
      <c r="J137">
        <v>-0.65620985869069803</v>
      </c>
      <c r="K137">
        <v>1448.7961625916901</v>
      </c>
      <c r="L137">
        <v>1144.78827127982</v>
      </c>
      <c r="M137">
        <v>51.353283609414802</v>
      </c>
      <c r="N137">
        <v>5.0785976908603603</v>
      </c>
      <c r="O137">
        <v>0.259421246913772</v>
      </c>
      <c r="P137">
        <v>2.31815049182382</v>
      </c>
      <c r="Q137">
        <v>171.39942186702899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Row],[Ticker]],[1]!Table1[[Symbol]:[Industry]],2,FALSE),"-")</f>
        <v>-</v>
      </c>
      <c r="D138" t="s">
        <v>349</v>
      </c>
      <c r="E138">
        <v>67196.027169180001</v>
      </c>
      <c r="F138">
        <v>1090.9000000000001</v>
      </c>
      <c r="G138">
        <v>42.392377053755801</v>
      </c>
      <c r="H138">
        <v>-5.3843391969486101</v>
      </c>
      <c r="I138">
        <v>19.340574818084999</v>
      </c>
      <c r="J138">
        <v>-4.1752803815876103</v>
      </c>
      <c r="K138">
        <v>1044.8083284227</v>
      </c>
      <c r="L138">
        <v>906.46043451359196</v>
      </c>
      <c r="M138">
        <v>69.928138130488307</v>
      </c>
      <c r="N138">
        <v>0.47700616237862298</v>
      </c>
      <c r="O138">
        <v>0.99959040002722699</v>
      </c>
      <c r="P138">
        <v>8.1675680630671703</v>
      </c>
      <c r="Q138">
        <v>72.487943710965297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Row],[Ticker]],[1]!Table1[[Symbol]:[Industry]],2,FALSE),"-")</f>
        <v>-</v>
      </c>
      <c r="D139" t="s">
        <v>137</v>
      </c>
      <c r="E139">
        <v>65475.672827775001</v>
      </c>
      <c r="F139">
        <v>1885.8</v>
      </c>
      <c r="G139">
        <v>61.4574607010818</v>
      </c>
      <c r="H139">
        <v>3.7946162068595299</v>
      </c>
      <c r="I139">
        <v>24.809748612032401</v>
      </c>
      <c r="J139">
        <v>-3.0218650554316402</v>
      </c>
      <c r="K139">
        <v>1714.1272452411399</v>
      </c>
      <c r="L139">
        <v>1437.9991028801601</v>
      </c>
      <c r="M139">
        <v>83.788064928572993</v>
      </c>
      <c r="N139">
        <v>2.48091620094119</v>
      </c>
      <c r="O139">
        <v>0.85744851333804495</v>
      </c>
      <c r="P139">
        <v>3.5661257821614201</v>
      </c>
      <c r="Q139">
        <v>93.415384615384596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Row],[Ticker]],[1]!Table1[[Symbol]:[Industry]],2,FALSE),"-")</f>
        <v>-</v>
      </c>
      <c r="D140" t="s">
        <v>354</v>
      </c>
      <c r="E140">
        <v>65398.805590080003</v>
      </c>
      <c r="F140">
        <v>9738.9</v>
      </c>
      <c r="G140">
        <v>124.568838932102</v>
      </c>
      <c r="H140">
        <v>20.343479074098301</v>
      </c>
      <c r="I140">
        <v>121.47718155947101</v>
      </c>
      <c r="J140">
        <v>0.99988354547401903</v>
      </c>
      <c r="K140">
        <v>8203.3665737895408</v>
      </c>
      <c r="L140">
        <v>6571.9434120098404</v>
      </c>
      <c r="M140">
        <v>34.572951728057497</v>
      </c>
      <c r="N140">
        <v>11.913235200395899</v>
      </c>
      <c r="O140">
        <v>2.0379685807229801</v>
      </c>
      <c r="P140">
        <v>2.4242984320611098</v>
      </c>
      <c r="Q140">
        <v>160.59000602046899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Row],[Ticker]],[1]!Table1[[Symbol]:[Industry]],2,FALSE),"-")</f>
        <v>-</v>
      </c>
      <c r="D141" t="s">
        <v>65</v>
      </c>
      <c r="E141">
        <v>65182.653225000002</v>
      </c>
      <c r="F141">
        <v>5129.25</v>
      </c>
      <c r="G141">
        <v>26.680792169263899</v>
      </c>
      <c r="H141">
        <v>-10.34108549288</v>
      </c>
      <c r="I141">
        <v>-6.0996313802526103</v>
      </c>
      <c r="J141">
        <v>1.1119655976974201</v>
      </c>
      <c r="K141">
        <v>5063.1866852706198</v>
      </c>
      <c r="L141">
        <v>4691.5637054973404</v>
      </c>
      <c r="M141">
        <v>70.297848163261406</v>
      </c>
      <c r="N141">
        <v>0.74847378886164695</v>
      </c>
      <c r="O141">
        <v>0.71250673841095902</v>
      </c>
      <c r="P141">
        <v>8.7644392455037394</v>
      </c>
      <c r="Q141">
        <v>55.0934325108853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Row],[Ticker]],[1]!Table1[[Symbol]:[Industry]],2,FALSE),"-")</f>
        <v>-</v>
      </c>
      <c r="D142" t="s">
        <v>137</v>
      </c>
      <c r="E142">
        <v>64877.454391630003</v>
      </c>
      <c r="F142">
        <v>1983.2</v>
      </c>
      <c r="G142">
        <v>219.79616664031499</v>
      </c>
      <c r="H142">
        <v>22.783079546179899</v>
      </c>
      <c r="I142">
        <v>75.797568413950401</v>
      </c>
      <c r="J142">
        <v>4.4644190183130803</v>
      </c>
      <c r="K142">
        <v>1598.9556634411399</v>
      </c>
      <c r="L142">
        <v>1201.73662725497</v>
      </c>
      <c r="M142">
        <v>65.475997522951999</v>
      </c>
      <c r="N142">
        <v>11.5535492661474</v>
      </c>
      <c r="O142">
        <v>1.3726905129309801</v>
      </c>
      <c r="P142">
        <v>3.3960266236385799</v>
      </c>
      <c r="Q142">
        <v>280.506523407521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Row],[Ticker]],[1]!Table1[[Symbol]:[Industry]],2,FALSE),"-")</f>
        <v>-</v>
      </c>
      <c r="D143" t="s">
        <v>35</v>
      </c>
      <c r="E143">
        <v>64746.131999999998</v>
      </c>
      <c r="F143">
        <v>406.3</v>
      </c>
      <c r="G143">
        <v>93.753174354200993</v>
      </c>
      <c r="H143">
        <v>8.2561134599672492</v>
      </c>
      <c r="I143">
        <v>20.244197093978499</v>
      </c>
      <c r="J143">
        <v>-2.62864947080547</v>
      </c>
      <c r="K143">
        <v>360.771115684488</v>
      </c>
      <c r="L143">
        <v>314.682641874718</v>
      </c>
      <c r="M143">
        <v>68.058542507467493</v>
      </c>
      <c r="N143">
        <v>8.4901201862089994</v>
      </c>
      <c r="O143">
        <v>1.4881342111070299</v>
      </c>
      <c r="P143">
        <v>15.136598572483299</v>
      </c>
      <c r="Q143">
        <v>127.49160134378501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Row],[Ticker]],[1]!Table1[[Symbol]:[Industry]],2,FALSE),"-")</f>
        <v>-</v>
      </c>
      <c r="D144" t="s">
        <v>363</v>
      </c>
      <c r="E144">
        <v>64077.921450000002</v>
      </c>
      <c r="F144">
        <v>3894.2</v>
      </c>
      <c r="G144">
        <v>194.541578809794</v>
      </c>
      <c r="H144">
        <v>35.032421497953898</v>
      </c>
      <c r="I144">
        <v>73.0349386830855</v>
      </c>
      <c r="J144">
        <v>17.152356888711299</v>
      </c>
      <c r="K144">
        <v>2931.3401940490699</v>
      </c>
      <c r="L144">
        <v>2259.00991068963</v>
      </c>
      <c r="M144">
        <v>86.884915647972704</v>
      </c>
      <c r="N144">
        <v>15.5097446679121</v>
      </c>
      <c r="O144">
        <v>1.4889539148336399</v>
      </c>
      <c r="P144">
        <v>9.0082687073083001</v>
      </c>
      <c r="Q144">
        <v>235.12908777969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366</v>
      </c>
      <c r="E145">
        <v>62554.809114739997</v>
      </c>
      <c r="F145">
        <v>53.05</v>
      </c>
      <c r="G145">
        <v>254.29959044818401</v>
      </c>
      <c r="H145">
        <v>14.022585006263499</v>
      </c>
      <c r="I145">
        <v>32.424777936552601</v>
      </c>
      <c r="J145">
        <v>0.62653681243044601</v>
      </c>
      <c r="K145">
        <v>45.634935511760297</v>
      </c>
      <c r="L145">
        <v>37.958042578869097</v>
      </c>
      <c r="M145">
        <v>65.230303882381193</v>
      </c>
      <c r="N145">
        <v>9.8683551992598595</v>
      </c>
      <c r="O145">
        <v>1.5835019650900499</v>
      </c>
      <c r="P145">
        <v>0</v>
      </c>
      <c r="Q145">
        <v>300.377358490566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191</v>
      </c>
      <c r="E146">
        <v>61868.415705319901</v>
      </c>
      <c r="F146">
        <v>235.65</v>
      </c>
      <c r="G146">
        <v>19.1477121251657</v>
      </c>
      <c r="H146">
        <v>7.9412726429218798</v>
      </c>
      <c r="I146">
        <v>28.582554181064499</v>
      </c>
      <c r="J146">
        <v>0.119648589506285</v>
      </c>
      <c r="K146">
        <v>211.733053321131</v>
      </c>
      <c r="L146">
        <v>185.59575570754399</v>
      </c>
      <c r="M146">
        <v>66.187761555509994</v>
      </c>
      <c r="N146">
        <v>3.5441874579733499</v>
      </c>
      <c r="O146">
        <v>0.62772457509830404</v>
      </c>
      <c r="P146">
        <v>2.9874814343305598</v>
      </c>
      <c r="Q146">
        <v>49.571564582672103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371</v>
      </c>
      <c r="E147">
        <v>59439.582422394997</v>
      </c>
      <c r="F147">
        <v>241.3</v>
      </c>
      <c r="G147">
        <v>9.3521406187251692</v>
      </c>
      <c r="H147">
        <v>4.6384979903510404</v>
      </c>
      <c r="I147">
        <v>41.003215948715898</v>
      </c>
      <c r="J147">
        <v>0.95959468102040901</v>
      </c>
      <c r="K147">
        <v>221.44671499036701</v>
      </c>
      <c r="L147">
        <v>194.083153066146</v>
      </c>
      <c r="M147">
        <v>63.712764707717803</v>
      </c>
      <c r="N147">
        <v>4.1786589621480097</v>
      </c>
      <c r="O147">
        <v>0.92099991520074598</v>
      </c>
      <c r="P147">
        <v>2.32076253626192</v>
      </c>
      <c r="Q147">
        <v>55.677419354838698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32</v>
      </c>
      <c r="E148">
        <v>59139.155579339997</v>
      </c>
      <c r="F148">
        <v>121.6</v>
      </c>
      <c r="G148">
        <v>41.038593951493603</v>
      </c>
      <c r="H148">
        <v>-4.7357041592731797</v>
      </c>
      <c r="I148">
        <v>0.48309250042420598</v>
      </c>
      <c r="J148">
        <v>-1.7672852856948</v>
      </c>
      <c r="K148">
        <v>129.50056142341199</v>
      </c>
      <c r="L148">
        <v>121.091326008788</v>
      </c>
      <c r="M148">
        <v>48.9243411265509</v>
      </c>
      <c r="N148">
        <v>-2.7702566261790702</v>
      </c>
      <c r="O148">
        <v>0.84175623832051905</v>
      </c>
      <c r="P148">
        <v>29.893092105263101</v>
      </c>
      <c r="Q148">
        <v>74.964028776978395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376</v>
      </c>
      <c r="E149">
        <v>58842.852878149999</v>
      </c>
      <c r="F149">
        <v>3218.1</v>
      </c>
      <c r="G149">
        <v>5.3217539574265</v>
      </c>
      <c r="H149">
        <v>8.1322524001458696</v>
      </c>
      <c r="I149">
        <v>19.215893710812299</v>
      </c>
      <c r="J149">
        <v>3.28271222364517</v>
      </c>
      <c r="K149">
        <v>2873.9931885001702</v>
      </c>
      <c r="L149">
        <v>2561.5695734245301</v>
      </c>
      <c r="M149">
        <v>83.440772424874794</v>
      </c>
      <c r="N149">
        <v>3.2010282651761401</v>
      </c>
      <c r="O149">
        <v>0.78286748599368094</v>
      </c>
      <c r="P149">
        <v>4.5321773717410903</v>
      </c>
      <c r="Q149">
        <v>46.690673716838297</v>
      </c>
    </row>
    <row r="150" spans="1:17" x14ac:dyDescent="0.3">
      <c r="A150" t="s">
        <v>377</v>
      </c>
      <c r="B150" t="s">
        <v>378</v>
      </c>
      <c r="C150" t="str">
        <f>IFERROR(VLOOKUP(Table1[[#This Row],[Ticker]],[1]!Table1[[Symbol]:[Industry]],2,FALSE),"-")</f>
        <v>-</v>
      </c>
      <c r="D150" t="s">
        <v>129</v>
      </c>
      <c r="E150">
        <v>58076.84149164</v>
      </c>
      <c r="F150">
        <v>791.1</v>
      </c>
      <c r="G150">
        <v>112.617982582366</v>
      </c>
      <c r="H150">
        <v>10.8776561646134</v>
      </c>
      <c r="I150">
        <v>36.204663818864397</v>
      </c>
      <c r="J150">
        <v>-1.3909042402624601</v>
      </c>
      <c r="K150">
        <v>740.98159016971601</v>
      </c>
      <c r="L150">
        <v>608.77919295860397</v>
      </c>
      <c r="M150">
        <v>52.001349226292398</v>
      </c>
      <c r="N150">
        <v>1.63307116784057</v>
      </c>
      <c r="O150">
        <v>0.45966579712420103</v>
      </c>
      <c r="P150">
        <v>6.3076728605738701</v>
      </c>
      <c r="Q150">
        <v>149.51900331178001</v>
      </c>
    </row>
    <row r="151" spans="1:17" x14ac:dyDescent="0.3">
      <c r="A151" t="s">
        <v>379</v>
      </c>
      <c r="B151" t="s">
        <v>380</v>
      </c>
      <c r="C151" t="str">
        <f>IFERROR(VLOOKUP(Table1[[#This Row],[Ticker]],[1]!Table1[[Symbol]:[Industry]],2,FALSE),"-")</f>
        <v>-</v>
      </c>
      <c r="D151" t="s">
        <v>238</v>
      </c>
      <c r="E151">
        <v>57927.607941280003</v>
      </c>
      <c r="F151">
        <v>5038.55</v>
      </c>
      <c r="G151">
        <v>96.021336514686894</v>
      </c>
      <c r="H151">
        <v>0.37485335020551303</v>
      </c>
      <c r="I151">
        <v>57.844856970187898</v>
      </c>
      <c r="J151">
        <v>-4.7831825731637299</v>
      </c>
      <c r="K151">
        <v>4890.8457819843998</v>
      </c>
      <c r="L151">
        <v>3830.27633334047</v>
      </c>
      <c r="M151">
        <v>71.396723246556107</v>
      </c>
      <c r="N151">
        <v>-2.52709036918885</v>
      </c>
      <c r="O151">
        <v>0.44372541066482002</v>
      </c>
      <c r="P151">
        <v>13.1267924303618</v>
      </c>
      <c r="Q151">
        <v>129.876588270182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Row],[Ticker]],[1]!Table1[[Symbol]:[Industry]],2,FALSE),"-")</f>
        <v>-</v>
      </c>
      <c r="D152" t="s">
        <v>383</v>
      </c>
      <c r="E152">
        <v>57727.944234100003</v>
      </c>
      <c r="F152">
        <v>2273.65</v>
      </c>
      <c r="G152">
        <v>-10.107611952255301</v>
      </c>
      <c r="H152">
        <v>-1.1760249682911701</v>
      </c>
      <c r="I152">
        <v>10.105315958623899</v>
      </c>
      <c r="J152">
        <v>-1.5292424307816299</v>
      </c>
      <c r="K152">
        <v>2130.2222499117202</v>
      </c>
      <c r="L152">
        <v>1980.4157588821599</v>
      </c>
      <c r="M152">
        <v>51.152879085831998</v>
      </c>
      <c r="N152">
        <v>4.05508442060591</v>
      </c>
      <c r="O152">
        <v>0.92225304456407897</v>
      </c>
      <c r="P152">
        <v>3.44600092362501</v>
      </c>
      <c r="Q152">
        <v>30.669540229885001</v>
      </c>
    </row>
    <row r="153" spans="1:17" x14ac:dyDescent="0.3">
      <c r="A153" t="s">
        <v>384</v>
      </c>
      <c r="B153" t="s">
        <v>385</v>
      </c>
      <c r="C153" t="str">
        <f>IFERROR(VLOOKUP(Table1[[#This Row],[Ticker]],[1]!Table1[[Symbol]:[Industry]],2,FALSE),"-")</f>
        <v>-</v>
      </c>
      <c r="D153" t="s">
        <v>137</v>
      </c>
      <c r="E153">
        <v>57344.882177564999</v>
      </c>
      <c r="F153">
        <v>3597.9</v>
      </c>
      <c r="G153">
        <v>104.522028509455</v>
      </c>
      <c r="H153">
        <v>14.8947640567213</v>
      </c>
      <c r="I153">
        <v>53.4060662681281</v>
      </c>
      <c r="J153">
        <v>7.1206451795743497</v>
      </c>
      <c r="K153">
        <v>3189.45553100286</v>
      </c>
      <c r="L153">
        <v>2612.1402282297299</v>
      </c>
      <c r="M153">
        <v>69.195748833387398</v>
      </c>
      <c r="N153">
        <v>6.1872754352363799</v>
      </c>
      <c r="O153">
        <v>0.522580328833543</v>
      </c>
      <c r="P153">
        <v>9.6472942549820697</v>
      </c>
      <c r="Q153">
        <v>137.32849604221599</v>
      </c>
    </row>
    <row r="154" spans="1:17" x14ac:dyDescent="0.3">
      <c r="A154" t="s">
        <v>386</v>
      </c>
      <c r="B154" t="s">
        <v>387</v>
      </c>
      <c r="C154" t="str">
        <f>IFERROR(VLOOKUP(Table1[[#This Row],[Ticker]],[1]!Table1[[Symbol]:[Industry]],2,FALSE),"-")</f>
        <v>-</v>
      </c>
      <c r="D154" t="s">
        <v>159</v>
      </c>
      <c r="E154">
        <v>57220.837808390002</v>
      </c>
      <c r="F154">
        <v>1335.2</v>
      </c>
      <c r="G154">
        <v>76.576564528956496</v>
      </c>
      <c r="H154">
        <v>-5.2649439253550598</v>
      </c>
      <c r="I154">
        <v>64.817075407575899</v>
      </c>
      <c r="J154">
        <v>2.2674599901933199</v>
      </c>
      <c r="K154">
        <v>1258.6685382318301</v>
      </c>
      <c r="L154">
        <v>1028.4966016911001</v>
      </c>
      <c r="M154">
        <v>49.022602308700399</v>
      </c>
      <c r="N154">
        <v>2.2015076603722301</v>
      </c>
      <c r="O154">
        <v>0.37059748971411899</v>
      </c>
      <c r="P154">
        <v>5.1902336728579996</v>
      </c>
      <c r="Q154">
        <v>105.77945596054499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32</v>
      </c>
      <c r="E155">
        <v>57120.581462559901</v>
      </c>
      <c r="F155">
        <v>64.510000000000005</v>
      </c>
      <c r="G155">
        <v>99.753627715265694</v>
      </c>
      <c r="H155">
        <v>1.1413613859457801</v>
      </c>
      <c r="I155">
        <v>20.550750368783699</v>
      </c>
      <c r="J155">
        <v>-0.88065772149484001</v>
      </c>
      <c r="K155">
        <v>63.825677581532297</v>
      </c>
      <c r="L155">
        <v>55.094449586009802</v>
      </c>
      <c r="M155">
        <v>67.721546962074498</v>
      </c>
      <c r="N155">
        <v>-0.271010312471475</v>
      </c>
      <c r="O155">
        <v>0.83086092933566902</v>
      </c>
      <c r="P155">
        <v>19.206324600837</v>
      </c>
      <c r="Q155">
        <v>134.15607985480901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Row],[Ticker]],[1]!Table1[[Symbol]:[Industry]],2,FALSE),"-")</f>
        <v>-</v>
      </c>
      <c r="D156" t="s">
        <v>89</v>
      </c>
      <c r="E156">
        <v>56923.083109874999</v>
      </c>
      <c r="F156">
        <v>131.94</v>
      </c>
      <c r="G156">
        <v>199.54792319651699</v>
      </c>
      <c r="H156">
        <v>-6.4019942367985996</v>
      </c>
      <c r="I156">
        <v>36.114353906430999</v>
      </c>
      <c r="J156">
        <v>-1.02801814444339</v>
      </c>
      <c r="K156">
        <v>131.98481223677399</v>
      </c>
      <c r="L156">
        <v>107.484194882529</v>
      </c>
      <c r="M156">
        <v>67.032019485442405</v>
      </c>
      <c r="N156">
        <v>-1.3494365283220999</v>
      </c>
      <c r="O156">
        <v>0.50985059820285095</v>
      </c>
      <c r="P156">
        <v>29.225405487342702</v>
      </c>
      <c r="Q156">
        <v>238.741976893453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104</v>
      </c>
      <c r="E157">
        <v>56855.873309729999</v>
      </c>
      <c r="F157">
        <v>502.2</v>
      </c>
      <c r="G157">
        <v>-36.459266276655597</v>
      </c>
      <c r="H157">
        <v>-0.48845838634897598</v>
      </c>
      <c r="I157">
        <v>-23.098704215546999</v>
      </c>
      <c r="J157">
        <v>1.3206192394170699</v>
      </c>
      <c r="K157">
        <v>504.866555540207</v>
      </c>
      <c r="L157">
        <v>539.07906431829304</v>
      </c>
      <c r="M157">
        <v>36.636358215142202</v>
      </c>
      <c r="N157">
        <v>1.54942666495374</v>
      </c>
      <c r="O157">
        <v>0.901142723186657</v>
      </c>
      <c r="P157">
        <v>35.3544404619673</v>
      </c>
      <c r="Q157">
        <v>14.3963553530751</v>
      </c>
    </row>
    <row r="158" spans="1:17" hidden="1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86</v>
      </c>
      <c r="E158">
        <v>56478.092902130003</v>
      </c>
      <c r="F158">
        <v>309.89999999999998</v>
      </c>
      <c r="G158">
        <v>72.383097849874105</v>
      </c>
      <c r="H158">
        <v>6.6377294246867002</v>
      </c>
      <c r="I158">
        <v>34.043223499301199</v>
      </c>
      <c r="J158">
        <v>3.90230454597814</v>
      </c>
      <c r="K158">
        <v>272.35061862762097</v>
      </c>
      <c r="M158">
        <v>70.533241231063201</v>
      </c>
      <c r="N158">
        <v>7.5790992176826197</v>
      </c>
      <c r="O158">
        <v>1.3212545056029401</v>
      </c>
      <c r="P158">
        <v>2.5976121329461099</v>
      </c>
      <c r="Q158">
        <v>117.932489451476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65</v>
      </c>
      <c r="E159">
        <v>55656.278044909901</v>
      </c>
      <c r="F159">
        <v>26850.799999999999</v>
      </c>
      <c r="G159">
        <v>-6.2334679704961999</v>
      </c>
      <c r="H159">
        <v>-3.1712820556403498</v>
      </c>
      <c r="I159">
        <v>9.5451445777589594</v>
      </c>
      <c r="J159">
        <v>-3.0174278707828499</v>
      </c>
      <c r="K159">
        <v>26754.442351427198</v>
      </c>
      <c r="L159">
        <v>25474.936831879098</v>
      </c>
      <c r="M159">
        <v>45.634904442425103</v>
      </c>
      <c r="N159">
        <v>-0.34911409987098402</v>
      </c>
      <c r="O159">
        <v>0.964404814481581</v>
      </c>
      <c r="P159">
        <v>10.3838619333502</v>
      </c>
      <c r="Q159">
        <v>22.0490909090909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55623.315462899998</v>
      </c>
      <c r="F160">
        <v>11539.1</v>
      </c>
      <c r="G160">
        <v>126.92646799609101</v>
      </c>
      <c r="H160">
        <v>23.185445606567502</v>
      </c>
      <c r="I160">
        <v>66.368148972147296</v>
      </c>
      <c r="J160">
        <v>4.6520726849229401</v>
      </c>
      <c r="K160">
        <v>9245.7726451421895</v>
      </c>
      <c r="L160">
        <v>7112.20871202546</v>
      </c>
      <c r="M160">
        <v>77.882354031418004</v>
      </c>
      <c r="N160">
        <v>12.548161478857001</v>
      </c>
      <c r="O160">
        <v>1.1478099382107101</v>
      </c>
      <c r="P160">
        <v>1.22019914898041</v>
      </c>
      <c r="Q160">
        <v>191.90741209208099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376</v>
      </c>
      <c r="E161">
        <v>55575.747020565002</v>
      </c>
      <c r="F161">
        <v>125289.3</v>
      </c>
      <c r="G161">
        <v>0.1335715229445</v>
      </c>
      <c r="H161">
        <v>-6.0596155167345804</v>
      </c>
      <c r="I161">
        <v>-4.0061433558870396</v>
      </c>
      <c r="J161">
        <v>-0.17095661226257799</v>
      </c>
      <c r="K161">
        <v>128777.715389747</v>
      </c>
      <c r="L161">
        <v>124422.22313724599</v>
      </c>
      <c r="M161">
        <v>65.704353835366703</v>
      </c>
      <c r="N161">
        <v>-1.08718805891782</v>
      </c>
      <c r="O161">
        <v>0.72444853503964701</v>
      </c>
      <c r="P161">
        <v>20.876244020838101</v>
      </c>
      <c r="Q161">
        <v>26.708370394230101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165</v>
      </c>
      <c r="E162">
        <v>55078.01312286</v>
      </c>
      <c r="F162">
        <v>3753.7</v>
      </c>
      <c r="G162">
        <v>-30.135658219873399</v>
      </c>
      <c r="H162">
        <v>1.5552459664512699</v>
      </c>
      <c r="I162">
        <v>-0.96845553737335999</v>
      </c>
      <c r="J162">
        <v>3.3471450815581298</v>
      </c>
      <c r="K162">
        <v>3652.5109372151101</v>
      </c>
      <c r="L162">
        <v>3590.84074827119</v>
      </c>
      <c r="M162">
        <v>49.877837849026001</v>
      </c>
      <c r="N162">
        <v>2.6677921111735801</v>
      </c>
      <c r="O162">
        <v>1.0447093244861401</v>
      </c>
      <c r="P162">
        <v>7.6271412206622804</v>
      </c>
      <c r="Q162">
        <v>16.5745341614906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24</v>
      </c>
      <c r="E163">
        <v>54943.685436990003</v>
      </c>
      <c r="F163">
        <v>83.47</v>
      </c>
      <c r="G163">
        <v>-23.083968814936298</v>
      </c>
      <c r="H163">
        <v>4.2863847417358096</v>
      </c>
      <c r="I163">
        <v>-16.090621944769602</v>
      </c>
      <c r="J163">
        <v>8.0852238803263798</v>
      </c>
      <c r="K163">
        <v>79.243644694212094</v>
      </c>
      <c r="L163">
        <v>80.200439678847701</v>
      </c>
      <c r="M163">
        <v>46.084171210547403</v>
      </c>
      <c r="N163">
        <v>5.32279793733478</v>
      </c>
      <c r="O163">
        <v>1.0125666423392601</v>
      </c>
      <c r="P163">
        <v>20.642146879118201</v>
      </c>
      <c r="Q163">
        <v>17.895480225988699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354</v>
      </c>
      <c r="E164">
        <v>54155.814810240001</v>
      </c>
      <c r="F164">
        <v>3944.45</v>
      </c>
      <c r="G164">
        <v>35.149444911783498</v>
      </c>
      <c r="H164">
        <v>6.3207781465026001</v>
      </c>
      <c r="I164">
        <v>-0.42696324704231398</v>
      </c>
      <c r="J164">
        <v>2.35729358071154</v>
      </c>
      <c r="K164">
        <v>3698.5946822911001</v>
      </c>
      <c r="L164">
        <v>3502.8598260148401</v>
      </c>
      <c r="M164">
        <v>62.3690621294378</v>
      </c>
      <c r="N164">
        <v>6.0172503037942704</v>
      </c>
      <c r="O164">
        <v>1.1651488323266599</v>
      </c>
      <c r="P164">
        <v>12.816742511630199</v>
      </c>
      <c r="Q164">
        <v>70.226676880252796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Row],[Ticker]],[1]!Table1[[Symbol]:[Industry]],2,FALSE),"-")</f>
        <v>-</v>
      </c>
      <c r="D165" t="s">
        <v>46</v>
      </c>
      <c r="E165">
        <v>52482.544166125001</v>
      </c>
      <c r="F165">
        <v>97.97</v>
      </c>
      <c r="G165">
        <v>101.36871221453799</v>
      </c>
      <c r="H165">
        <v>9.25677704373431</v>
      </c>
      <c r="I165">
        <v>22.906978631338799</v>
      </c>
      <c r="J165">
        <v>4.3187707246455496</v>
      </c>
      <c r="K165">
        <v>86.923835434281003</v>
      </c>
      <c r="L165">
        <v>75.686863146303693</v>
      </c>
      <c r="M165">
        <v>62.204077738756602</v>
      </c>
      <c r="N165">
        <v>8.4821292039020992</v>
      </c>
      <c r="O165">
        <v>1.75527152914118</v>
      </c>
      <c r="P165">
        <v>2.7865673165254599</v>
      </c>
      <c r="Q165">
        <v>134.65868263473001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Row],[Ticker]],[1]!Table1[[Symbol]:[Industry]],2,FALSE),"-")</f>
        <v>-</v>
      </c>
      <c r="D166" t="s">
        <v>27</v>
      </c>
      <c r="E166">
        <v>52398.675000000003</v>
      </c>
      <c r="F166">
        <v>1845.75</v>
      </c>
      <c r="G166">
        <v>-10.238351622758801</v>
      </c>
      <c r="H166">
        <v>-1.0709893999404401</v>
      </c>
      <c r="I166">
        <v>-3.8115905369354102</v>
      </c>
      <c r="J166">
        <v>-1.0992155052853501</v>
      </c>
      <c r="K166">
        <v>1824.1421211207</v>
      </c>
      <c r="L166">
        <v>1761.28359671565</v>
      </c>
      <c r="M166">
        <v>73.500931452575799</v>
      </c>
      <c r="N166">
        <v>0.90034911534988504</v>
      </c>
      <c r="O166">
        <v>0.98135228510182504</v>
      </c>
      <c r="P166">
        <v>12.943248002167101</v>
      </c>
      <c r="Q166">
        <v>22.037092135277199</v>
      </c>
    </row>
    <row r="167" spans="1:17" x14ac:dyDescent="0.3">
      <c r="A167" t="s">
        <v>413</v>
      </c>
      <c r="B167" t="s">
        <v>414</v>
      </c>
      <c r="C167" t="str">
        <f>IFERROR(VLOOKUP(Table1[[#This Row],[Ticker]],[1]!Table1[[Symbol]:[Industry]],2,FALSE),"-")</f>
        <v>-</v>
      </c>
      <c r="D167" t="s">
        <v>119</v>
      </c>
      <c r="E167">
        <v>51789.152999999998</v>
      </c>
      <c r="F167">
        <v>281.05</v>
      </c>
      <c r="G167">
        <v>341.844048065256</v>
      </c>
      <c r="H167">
        <v>11.027534376289401</v>
      </c>
      <c r="I167">
        <v>155.20118570292399</v>
      </c>
      <c r="J167">
        <v>0.86857515445549804</v>
      </c>
      <c r="K167">
        <v>243.814327244032</v>
      </c>
      <c r="L167">
        <v>172.118916943383</v>
      </c>
      <c r="M167">
        <v>66.157559614428095</v>
      </c>
      <c r="N167">
        <v>5.6497138728319003</v>
      </c>
      <c r="O167">
        <v>1.0448941549728601</v>
      </c>
      <c r="P167">
        <v>6.7425724959971403</v>
      </c>
      <c r="Q167">
        <v>393.93673110720499</v>
      </c>
    </row>
    <row r="168" spans="1:17" x14ac:dyDescent="0.3">
      <c r="A168" t="s">
        <v>415</v>
      </c>
      <c r="B168" t="s">
        <v>416</v>
      </c>
      <c r="C168" t="str">
        <f>IFERROR(VLOOKUP(Table1[[#This Row],[Ticker]],[1]!Table1[[Symbol]:[Industry]],2,FALSE),"-")</f>
        <v>-</v>
      </c>
      <c r="D168" t="s">
        <v>417</v>
      </c>
      <c r="E168">
        <v>51779.687234639998</v>
      </c>
      <c r="F168">
        <v>1466.3</v>
      </c>
      <c r="G168">
        <v>-0.20282798280488001</v>
      </c>
      <c r="H168">
        <v>-0.221664533116119</v>
      </c>
      <c r="I168">
        <v>-15.6947602803313</v>
      </c>
      <c r="J168">
        <v>-0.77042795917315798</v>
      </c>
      <c r="K168">
        <v>1437.9334544624301</v>
      </c>
      <c r="L168">
        <v>1413.0993134282501</v>
      </c>
      <c r="M168">
        <v>58.313705591837703</v>
      </c>
      <c r="N168">
        <v>1.6638353987450301</v>
      </c>
      <c r="O168">
        <v>0.89975021549058798</v>
      </c>
      <c r="P168">
        <v>16.879219804951202</v>
      </c>
      <c r="Q168">
        <v>28.061135371178999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188</v>
      </c>
      <c r="E169">
        <v>51354.99429984</v>
      </c>
      <c r="F169">
        <v>16221.4</v>
      </c>
      <c r="G169">
        <v>-8.2126022794437894</v>
      </c>
      <c r="H169">
        <v>-0.54245981430537804</v>
      </c>
      <c r="I169">
        <v>-14.4707870969293</v>
      </c>
      <c r="J169">
        <v>-4.1030604336238001</v>
      </c>
      <c r="K169">
        <v>16246.123211751899</v>
      </c>
      <c r="L169">
        <v>16248.147198999</v>
      </c>
      <c r="M169">
        <v>49.784906708580998</v>
      </c>
      <c r="N169">
        <v>-0.96607389718521497</v>
      </c>
      <c r="O169">
        <v>0.79389672363911901</v>
      </c>
      <c r="P169">
        <v>18.670398362656702</v>
      </c>
      <c r="Q169">
        <v>17.546802705806801</v>
      </c>
    </row>
    <row r="170" spans="1:17" hidden="1" x14ac:dyDescent="0.3">
      <c r="A170" t="s">
        <v>420</v>
      </c>
      <c r="B170" t="s">
        <v>421</v>
      </c>
      <c r="C170" t="str">
        <f>IFERROR(VLOOKUP(Table1[[#This Row],[Ticker]],[1]!Table1[[Symbol]:[Industry]],2,FALSE),"-")</f>
        <v>-</v>
      </c>
      <c r="D170" t="s">
        <v>27</v>
      </c>
      <c r="E170">
        <v>51102.5</v>
      </c>
      <c r="F170">
        <v>1118.3</v>
      </c>
      <c r="G170">
        <v>12.872555967849101</v>
      </c>
      <c r="H170">
        <v>13.529678530019</v>
      </c>
      <c r="I170">
        <v>26.934401138157501</v>
      </c>
      <c r="J170">
        <v>4.5853136052478902</v>
      </c>
      <c r="M170">
        <v>77.481887293378506</v>
      </c>
      <c r="N170">
        <v>5.1321236390011702</v>
      </c>
      <c r="P170">
        <v>5.0254851113296901</v>
      </c>
      <c r="Q170">
        <v>48.119205298013199</v>
      </c>
    </row>
    <row r="171" spans="1:17" x14ac:dyDescent="0.3">
      <c r="A171" t="s">
        <v>422</v>
      </c>
      <c r="B171" t="s">
        <v>423</v>
      </c>
      <c r="C171" t="str">
        <f>IFERROR(VLOOKUP(Table1[[#This Row],[Ticker]],[1]!Table1[[Symbol]:[Industry]],2,FALSE),"-")</f>
        <v>-</v>
      </c>
      <c r="D171" t="s">
        <v>363</v>
      </c>
      <c r="E171">
        <v>50315.514578900002</v>
      </c>
      <c r="F171">
        <v>2132.25</v>
      </c>
      <c r="G171">
        <v>602.23312912699305</v>
      </c>
      <c r="H171">
        <v>46.492780904738098</v>
      </c>
      <c r="I171">
        <v>217.37042186448301</v>
      </c>
      <c r="J171">
        <v>10.1229242004711</v>
      </c>
      <c r="K171">
        <v>1648.6822967742801</v>
      </c>
      <c r="L171">
        <v>1033.0234104783899</v>
      </c>
      <c r="M171">
        <v>90.645175286811195</v>
      </c>
      <c r="N171">
        <v>9.5553463623114308</v>
      </c>
      <c r="O171">
        <v>0.80035834654590299</v>
      </c>
      <c r="P171">
        <v>13.8656348927189</v>
      </c>
      <c r="Q171">
        <v>667.27240014393601</v>
      </c>
    </row>
    <row r="172" spans="1:17" hidden="1" x14ac:dyDescent="0.3">
      <c r="A172" t="s">
        <v>424</v>
      </c>
      <c r="B172" t="s">
        <v>425</v>
      </c>
      <c r="C172" t="str">
        <f>IFERROR(VLOOKUP(Table1[[#This Row],[Ticker]],[1]!Table1[[Symbol]:[Industry]],2,FALSE),"-")</f>
        <v>-</v>
      </c>
      <c r="D172" t="s">
        <v>119</v>
      </c>
      <c r="E172">
        <v>49871.474119829902</v>
      </c>
      <c r="F172">
        <v>187.54</v>
      </c>
      <c r="G172">
        <v>187.93768568627999</v>
      </c>
      <c r="H172">
        <v>-3.9243800344815698</v>
      </c>
      <c r="I172">
        <v>60.078906046154799</v>
      </c>
      <c r="J172">
        <v>-1.7916288711755299</v>
      </c>
      <c r="K172">
        <v>173.36288930561099</v>
      </c>
      <c r="M172">
        <v>66.481252846515304</v>
      </c>
      <c r="N172">
        <v>4.4908086178289297</v>
      </c>
      <c r="O172">
        <v>0.737841224980051</v>
      </c>
      <c r="P172">
        <v>14.5355657459742</v>
      </c>
      <c r="Q172">
        <v>300.72649572649499</v>
      </c>
    </row>
    <row r="173" spans="1:17" x14ac:dyDescent="0.3">
      <c r="A173" t="s">
        <v>426</v>
      </c>
      <c r="B173" t="s">
        <v>427</v>
      </c>
      <c r="C173" t="str">
        <f>IFERROR(VLOOKUP(Table1[[#This Row],[Ticker]],[1]!Table1[[Symbol]:[Industry]],2,FALSE),"-")</f>
        <v>-</v>
      </c>
      <c r="D173" t="s">
        <v>280</v>
      </c>
      <c r="E173">
        <v>49565.389231540001</v>
      </c>
      <c r="F173">
        <v>2090.4</v>
      </c>
      <c r="G173">
        <v>15.9351853780844</v>
      </c>
      <c r="H173">
        <v>5.8803932798966896</v>
      </c>
      <c r="I173">
        <v>12.180955792975301</v>
      </c>
      <c r="J173">
        <v>-2.05879566790076</v>
      </c>
      <c r="K173">
        <v>1947.70064857952</v>
      </c>
      <c r="L173">
        <v>1781.26586484534</v>
      </c>
      <c r="M173">
        <v>34.8098938071128</v>
      </c>
      <c r="N173">
        <v>3.5009662129369099</v>
      </c>
      <c r="O173">
        <v>0.61106851502308002</v>
      </c>
      <c r="P173">
        <v>4.4034634519708904</v>
      </c>
      <c r="Q173">
        <v>42.199244923641999</v>
      </c>
    </row>
    <row r="174" spans="1:17" x14ac:dyDescent="0.3">
      <c r="A174" t="s">
        <v>428</v>
      </c>
      <c r="B174" t="s">
        <v>429</v>
      </c>
      <c r="C174" t="str">
        <f>IFERROR(VLOOKUP(Table1[[#This Row],[Ticker]],[1]!Table1[[Symbol]:[Industry]],2,FALSE),"-")</f>
        <v>-</v>
      </c>
      <c r="D174" t="s">
        <v>101</v>
      </c>
      <c r="E174">
        <v>48998.391598274997</v>
      </c>
      <c r="F174">
        <v>2590.1999999999998</v>
      </c>
      <c r="G174">
        <v>15.696614273832401</v>
      </c>
      <c r="H174">
        <v>0.34017688411741498</v>
      </c>
      <c r="I174">
        <v>12.342610797115601</v>
      </c>
      <c r="J174">
        <v>-1.5906208613350701</v>
      </c>
      <c r="K174">
        <v>2534.3735183679501</v>
      </c>
      <c r="L174">
        <v>2353.22518296618</v>
      </c>
      <c r="M174">
        <v>75.249275354543002</v>
      </c>
      <c r="N174">
        <v>0.91423542442667904</v>
      </c>
      <c r="O174">
        <v>0.84107918741444199</v>
      </c>
      <c r="P174">
        <v>6.0304223612076298</v>
      </c>
      <c r="Q174">
        <v>47.673888255416102</v>
      </c>
    </row>
    <row r="175" spans="1:17" x14ac:dyDescent="0.3">
      <c r="A175" t="s">
        <v>430</v>
      </c>
      <c r="B175" t="s">
        <v>431</v>
      </c>
      <c r="C175" t="str">
        <f>IFERROR(VLOOKUP(Table1[[#This Row],[Ticker]],[1]!Table1[[Symbol]:[Industry]],2,FALSE),"-")</f>
        <v>-</v>
      </c>
      <c r="D175" t="s">
        <v>49</v>
      </c>
      <c r="E175">
        <v>48813.563675625002</v>
      </c>
      <c r="F175">
        <v>4788.1499999999996</v>
      </c>
      <c r="G175">
        <v>58.832071167205399</v>
      </c>
      <c r="H175">
        <v>-4.1409553149110598</v>
      </c>
      <c r="I175">
        <v>23.750357457426301</v>
      </c>
      <c r="J175">
        <v>3.1838434916078402</v>
      </c>
      <c r="K175">
        <v>4482.6965196678602</v>
      </c>
      <c r="L175">
        <v>3859.6356105918999</v>
      </c>
      <c r="M175">
        <v>35.882290044617903</v>
      </c>
      <c r="N175">
        <v>4.9146214495388403</v>
      </c>
      <c r="O175">
        <v>0.32380843782041602</v>
      </c>
      <c r="P175">
        <v>4.3826947777325396</v>
      </c>
      <c r="Q175">
        <v>92.056074766355096</v>
      </c>
    </row>
    <row r="176" spans="1:17" x14ac:dyDescent="0.3">
      <c r="A176" t="s">
        <v>432</v>
      </c>
      <c r="B176" t="s">
        <v>433</v>
      </c>
      <c r="C176" t="str">
        <f>IFERROR(VLOOKUP(Table1[[#This Row],[Ticker]],[1]!Table1[[Symbol]:[Industry]],2,FALSE),"-")</f>
        <v>-</v>
      </c>
      <c r="D176" t="s">
        <v>354</v>
      </c>
      <c r="E176">
        <v>48539.586871159998</v>
      </c>
      <c r="F176">
        <v>4888.6499999999996</v>
      </c>
      <c r="G176">
        <v>-2.3026372710480398</v>
      </c>
      <c r="H176">
        <v>4.9132562828625002</v>
      </c>
      <c r="I176">
        <v>-15.4303754399347</v>
      </c>
      <c r="J176">
        <v>-0.53244204024210895</v>
      </c>
      <c r="K176">
        <v>4826.4276616413199</v>
      </c>
      <c r="L176">
        <v>4825.1225927430896</v>
      </c>
      <c r="M176">
        <v>52.786962990600301</v>
      </c>
      <c r="N176">
        <v>2.5947561396309302</v>
      </c>
      <c r="O176">
        <v>1.1502219086457</v>
      </c>
      <c r="P176">
        <v>20.1425751485584</v>
      </c>
      <c r="Q176">
        <v>30.181745556221198</v>
      </c>
    </row>
    <row r="177" spans="1:17" x14ac:dyDescent="0.3">
      <c r="A177" t="s">
        <v>434</v>
      </c>
      <c r="B177" t="s">
        <v>435</v>
      </c>
      <c r="C177" t="str">
        <f>IFERROR(VLOOKUP(Table1[[#This Row],[Ticker]],[1]!Table1[[Symbol]:[Industry]],2,FALSE),"-")</f>
        <v>-</v>
      </c>
      <c r="D177" t="s">
        <v>32</v>
      </c>
      <c r="E177">
        <v>48259.561349784999</v>
      </c>
      <c r="F177">
        <v>65.17</v>
      </c>
      <c r="G177">
        <v>106.880788113752</v>
      </c>
      <c r="H177">
        <v>-1.8726113422228301</v>
      </c>
      <c r="I177">
        <v>32.192995624752101</v>
      </c>
      <c r="J177">
        <v>-0.90001244951630699</v>
      </c>
      <c r="K177">
        <v>65.3516165653039</v>
      </c>
      <c r="L177">
        <v>55.152865202100799</v>
      </c>
      <c r="M177">
        <v>64.807128345221003</v>
      </c>
      <c r="N177">
        <v>-1.73606398711786</v>
      </c>
      <c r="O177">
        <v>0.64265100344557102</v>
      </c>
      <c r="P177">
        <v>12.781954887217999</v>
      </c>
      <c r="Q177">
        <v>143.17164179104401</v>
      </c>
    </row>
    <row r="178" spans="1:17" x14ac:dyDescent="0.3">
      <c r="A178" t="s">
        <v>436</v>
      </c>
      <c r="B178" t="s">
        <v>437</v>
      </c>
      <c r="C178" t="str">
        <f>IFERROR(VLOOKUP(Table1[[#This Row],[Ticker]],[1]!Table1[[Symbol]:[Industry]],2,FALSE),"-")</f>
        <v>-</v>
      </c>
      <c r="D178" t="s">
        <v>438</v>
      </c>
      <c r="E178">
        <v>48015.399143789997</v>
      </c>
      <c r="F178">
        <v>174.64</v>
      </c>
      <c r="G178">
        <v>-8.5119597037906995</v>
      </c>
      <c r="H178">
        <v>-5.9808459170396597</v>
      </c>
      <c r="I178">
        <v>-5.6152127331550004</v>
      </c>
      <c r="J178">
        <v>3.2207730997684001</v>
      </c>
      <c r="K178">
        <v>169.11768430427901</v>
      </c>
      <c r="L178">
        <v>163.75037073535799</v>
      </c>
      <c r="M178">
        <v>35.372600793600697</v>
      </c>
      <c r="N178">
        <v>2.55264203920215</v>
      </c>
      <c r="O178">
        <v>1.1856326346691799</v>
      </c>
      <c r="P178">
        <v>11.944571690334399</v>
      </c>
      <c r="Q178">
        <v>34.2352036894696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383</v>
      </c>
      <c r="E179">
        <v>47019.599255699999</v>
      </c>
      <c r="F179">
        <v>1646.6</v>
      </c>
      <c r="G179">
        <v>-1.27429693348978</v>
      </c>
      <c r="H179">
        <v>-11.276192254474299</v>
      </c>
      <c r="I179">
        <v>-6.7265606697614997</v>
      </c>
      <c r="J179">
        <v>2.1211477066656799</v>
      </c>
      <c r="K179">
        <v>1577.68661472997</v>
      </c>
      <c r="L179">
        <v>1526.22270919525</v>
      </c>
      <c r="M179">
        <v>67.581921081443696</v>
      </c>
      <c r="N179">
        <v>3.8109230883216698</v>
      </c>
      <c r="O179">
        <v>1.6036072482507899</v>
      </c>
      <c r="P179">
        <v>9.3161666464229391</v>
      </c>
      <c r="Q179">
        <v>26.856702619414399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143</v>
      </c>
      <c r="E180">
        <v>46849.763086874998</v>
      </c>
      <c r="F180">
        <v>11109.15</v>
      </c>
      <c r="G180">
        <v>142.344091367402</v>
      </c>
      <c r="H180">
        <v>-4.8115662134274304</v>
      </c>
      <c r="I180">
        <v>109.405142789991</v>
      </c>
      <c r="J180">
        <v>0.98512548117508203</v>
      </c>
      <c r="K180">
        <v>9790.5252753706409</v>
      </c>
      <c r="L180">
        <v>7081.64180421524</v>
      </c>
      <c r="M180">
        <v>63.8682435301697</v>
      </c>
      <c r="N180">
        <v>4.0729731785045198</v>
      </c>
      <c r="O180">
        <v>0.497643590323332</v>
      </c>
      <c r="P180">
        <v>11.436068466084199</v>
      </c>
      <c r="Q180">
        <v>185.14977283811101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46398.295895670002</v>
      </c>
      <c r="F181">
        <v>1134.45</v>
      </c>
      <c r="G181">
        <v>149.59146862077301</v>
      </c>
      <c r="H181">
        <v>52.097627915714099</v>
      </c>
      <c r="I181">
        <v>33.5357539962096</v>
      </c>
      <c r="J181">
        <v>40.3577353328618</v>
      </c>
      <c r="K181">
        <v>751.44145946591402</v>
      </c>
      <c r="L181">
        <v>674.47445162871804</v>
      </c>
      <c r="M181">
        <v>65.472409045723296</v>
      </c>
      <c r="N181">
        <v>39.461811766909904</v>
      </c>
      <c r="O181">
        <v>4.3840579677531002</v>
      </c>
      <c r="P181">
        <v>4.6322006258539403</v>
      </c>
      <c r="Q181">
        <v>179.421182266009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49</v>
      </c>
      <c r="E182">
        <v>46097.677282445002</v>
      </c>
      <c r="F182">
        <v>667.6</v>
      </c>
      <c r="G182">
        <v>-35.562207583014597</v>
      </c>
      <c r="H182">
        <v>2.6820587346823901</v>
      </c>
      <c r="I182">
        <v>-24.011969208237002</v>
      </c>
      <c r="J182">
        <v>-1.10203920384083</v>
      </c>
      <c r="K182">
        <v>640.84442146980598</v>
      </c>
      <c r="L182">
        <v>657.75329549174501</v>
      </c>
      <c r="M182">
        <v>48.668077266971999</v>
      </c>
      <c r="N182">
        <v>1.9907146778627101</v>
      </c>
      <c r="O182">
        <v>1.0067711148299801</v>
      </c>
      <c r="P182">
        <v>21.8394248052726</v>
      </c>
      <c r="Q182">
        <v>20.5707061585696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Row],[Ticker]],[1]!Table1[[Symbol]:[Industry]],2,FALSE),"-")</f>
        <v>-</v>
      </c>
      <c r="D183" t="s">
        <v>134</v>
      </c>
      <c r="E183">
        <v>45944.709023809999</v>
      </c>
      <c r="F183">
        <v>55539.9</v>
      </c>
      <c r="G183">
        <v>5.5941384715218803</v>
      </c>
      <c r="H183">
        <v>-0.64050263132312701</v>
      </c>
      <c r="I183">
        <v>47.367651280421804</v>
      </c>
      <c r="J183">
        <v>0.98684301605426195</v>
      </c>
      <c r="K183">
        <v>49745.854436566602</v>
      </c>
      <c r="L183">
        <v>42862.988680091898</v>
      </c>
      <c r="M183">
        <v>59.890182609098403</v>
      </c>
      <c r="N183">
        <v>4.0781276994229501</v>
      </c>
      <c r="O183">
        <v>0.991993661466267</v>
      </c>
      <c r="P183">
        <v>6.2191325515530096</v>
      </c>
      <c r="Q183">
        <v>58.7865983183571</v>
      </c>
    </row>
    <row r="184" spans="1:17" x14ac:dyDescent="0.3">
      <c r="A184" t="s">
        <v>450</v>
      </c>
      <c r="B184" t="s">
        <v>451</v>
      </c>
      <c r="C184" t="str">
        <f>IFERROR(VLOOKUP(Table1[[#This Row],[Ticker]],[1]!Table1[[Symbol]:[Industry]],2,FALSE),"-")</f>
        <v>-</v>
      </c>
      <c r="D184" t="s">
        <v>354</v>
      </c>
      <c r="E184">
        <v>45928.563117799997</v>
      </c>
      <c r="F184">
        <v>7120.6</v>
      </c>
      <c r="G184">
        <v>-33.2308485797831</v>
      </c>
      <c r="H184">
        <v>-5.4285738471690701</v>
      </c>
      <c r="I184">
        <v>-29.378599303969398</v>
      </c>
      <c r="J184">
        <v>-0.76023254921226702</v>
      </c>
      <c r="K184">
        <v>7269.9909593771499</v>
      </c>
      <c r="L184">
        <v>7535.4654650973398</v>
      </c>
      <c r="M184">
        <v>61.232923437457899</v>
      </c>
      <c r="N184">
        <v>-0.67412100218765503</v>
      </c>
      <c r="O184">
        <v>0.81965580056639498</v>
      </c>
      <c r="P184">
        <v>29.202595286914001</v>
      </c>
      <c r="Q184">
        <v>11.065011230346901</v>
      </c>
    </row>
    <row r="185" spans="1:17" x14ac:dyDescent="0.3">
      <c r="A185" t="s">
        <v>452</v>
      </c>
      <c r="B185" t="s">
        <v>453</v>
      </c>
      <c r="C185" t="str">
        <f>IFERROR(VLOOKUP(Table1[[#This Row],[Ticker]],[1]!Table1[[Symbol]:[Industry]],2,FALSE),"-")</f>
        <v>-</v>
      </c>
      <c r="D185" t="s">
        <v>454</v>
      </c>
      <c r="E185">
        <v>45810.002687519998</v>
      </c>
      <c r="F185">
        <v>320.25</v>
      </c>
      <c r="G185">
        <v>17.137287279905699</v>
      </c>
      <c r="H185">
        <v>-3.1881629535069198</v>
      </c>
      <c r="I185">
        <v>40.887108692168297</v>
      </c>
      <c r="J185">
        <v>-3.1610090084915301</v>
      </c>
      <c r="K185">
        <v>301.71571245010603</v>
      </c>
      <c r="L185">
        <v>267.00358058189198</v>
      </c>
      <c r="M185">
        <v>46.807116720502599</v>
      </c>
      <c r="N185">
        <v>3.4173766568061401</v>
      </c>
      <c r="O185">
        <v>0.75693926839304004</v>
      </c>
      <c r="P185">
        <v>2.37314597970337</v>
      </c>
      <c r="Q185">
        <v>67.057902973395898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400</v>
      </c>
      <c r="E186">
        <v>45382.496514699997</v>
      </c>
      <c r="F186">
        <v>1484.05</v>
      </c>
      <c r="G186">
        <v>63.965503706359002</v>
      </c>
      <c r="H186">
        <v>10.4788200069592</v>
      </c>
      <c r="I186">
        <v>46.866694349578196</v>
      </c>
      <c r="J186">
        <v>-0.58068580231730604</v>
      </c>
      <c r="K186">
        <v>1356.64780699525</v>
      </c>
      <c r="L186">
        <v>1125.5791796383101</v>
      </c>
      <c r="M186">
        <v>65.061754359531406</v>
      </c>
      <c r="N186">
        <v>3.9352454971001798</v>
      </c>
      <c r="O186">
        <v>0.772527314316237</v>
      </c>
      <c r="P186">
        <v>5.11775209730129</v>
      </c>
      <c r="Q186">
        <v>99.201342281879107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21</v>
      </c>
      <c r="E187">
        <v>45187.461373534999</v>
      </c>
      <c r="F187">
        <v>2429.75</v>
      </c>
      <c r="G187">
        <v>4.8368509098493302</v>
      </c>
      <c r="H187">
        <v>0.101901921659865</v>
      </c>
      <c r="I187">
        <v>-18.6825516967799</v>
      </c>
      <c r="J187">
        <v>-1.5382506624768799</v>
      </c>
      <c r="K187">
        <v>2385.4447495435002</v>
      </c>
      <c r="L187">
        <v>2386.19586701044</v>
      </c>
      <c r="M187">
        <v>64.132193367430105</v>
      </c>
      <c r="N187">
        <v>1.64156741064025</v>
      </c>
      <c r="O187">
        <v>3.9854544741965698</v>
      </c>
      <c r="P187">
        <v>16.785677538841401</v>
      </c>
      <c r="Q187">
        <v>34.418566054436802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124</v>
      </c>
      <c r="E188">
        <v>44845.410265525003</v>
      </c>
      <c r="F188">
        <v>338.55</v>
      </c>
      <c r="G188">
        <v>-43.732923632716101</v>
      </c>
      <c r="H188">
        <v>-3.55931977413975</v>
      </c>
      <c r="I188">
        <v>-14.1965124112736</v>
      </c>
      <c r="J188">
        <v>-1.5713693314852699</v>
      </c>
      <c r="K188">
        <v>343.30386185139599</v>
      </c>
      <c r="L188">
        <v>360.75887190063997</v>
      </c>
      <c r="M188">
        <v>60.246149793285099</v>
      </c>
      <c r="N188">
        <v>-1.0623746506915099</v>
      </c>
      <c r="O188">
        <v>0.63638387462802704</v>
      </c>
      <c r="P188">
        <v>25.151380889085701</v>
      </c>
      <c r="Q188">
        <v>18.456962911126599</v>
      </c>
    </row>
    <row r="189" spans="1:17" hidden="1" x14ac:dyDescent="0.3">
      <c r="A189" t="s">
        <v>461</v>
      </c>
      <c r="B189" t="s">
        <v>462</v>
      </c>
      <c r="C189" t="str">
        <f>IFERROR(VLOOKUP(Table1[[#This Row],[Ticker]],[1]!Table1[[Symbol]:[Industry]],2,FALSE),"-")</f>
        <v>-</v>
      </c>
      <c r="D189" t="s">
        <v>21</v>
      </c>
      <c r="E189">
        <v>43992.723735849999</v>
      </c>
      <c r="F189">
        <v>992.25</v>
      </c>
      <c r="G189">
        <v>-49.057770013135801</v>
      </c>
      <c r="H189">
        <v>-8.44692214160448</v>
      </c>
      <c r="I189">
        <v>-28.488386533876501</v>
      </c>
      <c r="J189">
        <v>-3.7024284292201601</v>
      </c>
      <c r="K189">
        <v>1052.8876453220701</v>
      </c>
      <c r="M189">
        <v>71.044420636490699</v>
      </c>
      <c r="N189">
        <v>-4.4500690767608599</v>
      </c>
      <c r="O189">
        <v>1.4188512420688399</v>
      </c>
      <c r="P189">
        <v>41.093474426807703</v>
      </c>
      <c r="Q189">
        <v>1.0180707559175299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Row],[Ticker]],[1]!Table1[[Symbol]:[Industry]],2,FALSE),"-")</f>
        <v>-</v>
      </c>
      <c r="D190" t="s">
        <v>46</v>
      </c>
      <c r="E190">
        <v>43812.945</v>
      </c>
      <c r="F190">
        <v>66.27</v>
      </c>
      <c r="G190">
        <v>125.44649071772599</v>
      </c>
      <c r="H190">
        <v>-9.1007283949893694</v>
      </c>
      <c r="I190">
        <v>48.927449027466999</v>
      </c>
      <c r="J190">
        <v>-1.9463488608630699</v>
      </c>
      <c r="K190">
        <v>66.9255690104183</v>
      </c>
      <c r="L190">
        <v>54.279731232565702</v>
      </c>
      <c r="M190">
        <v>67.607485137671304</v>
      </c>
      <c r="N190">
        <v>-2.19786646351585</v>
      </c>
      <c r="O190">
        <v>2.7645869017908198</v>
      </c>
      <c r="P190">
        <v>17.926663648709798</v>
      </c>
      <c r="Q190">
        <v>165.61122244488899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Row],[Ticker]],[1]!Table1[[Symbol]:[Industry]],2,FALSE),"-")</f>
        <v>-</v>
      </c>
      <c r="D191" t="s">
        <v>255</v>
      </c>
      <c r="E191">
        <v>43599.612498374998</v>
      </c>
      <c r="F191">
        <v>1079</v>
      </c>
      <c r="G191">
        <v>59.218352466538001</v>
      </c>
      <c r="H191">
        <v>39.859586847506101</v>
      </c>
      <c r="I191">
        <v>54.8348723143949</v>
      </c>
      <c r="J191">
        <v>7.9757815546699602</v>
      </c>
      <c r="K191">
        <v>835.21561439945594</v>
      </c>
      <c r="L191">
        <v>703.304899706181</v>
      </c>
      <c r="M191">
        <v>73.841538244756194</v>
      </c>
      <c r="N191">
        <v>16.206921137306601</v>
      </c>
      <c r="O191">
        <v>2.1133335590286699</v>
      </c>
      <c r="P191">
        <v>10.1019462465245</v>
      </c>
      <c r="Q191">
        <v>96.682464454976298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Row],[Ticker]],[1]!Table1[[Symbol]:[Industry]],2,FALSE),"-")</f>
        <v>-</v>
      </c>
      <c r="D192" t="s">
        <v>21</v>
      </c>
      <c r="E192">
        <v>42080.655637019998</v>
      </c>
      <c r="F192">
        <v>1588.75</v>
      </c>
      <c r="G192">
        <v>24.809009895783401</v>
      </c>
      <c r="H192">
        <v>-1.17927222651184</v>
      </c>
      <c r="I192">
        <v>-5.7959672529691302</v>
      </c>
      <c r="J192">
        <v>3.8128234594504802</v>
      </c>
      <c r="K192">
        <v>1490.6917576491701</v>
      </c>
      <c r="L192">
        <v>1393.61299003864</v>
      </c>
      <c r="M192">
        <v>68.644535057775798</v>
      </c>
      <c r="N192">
        <v>5.8479046404174202</v>
      </c>
      <c r="O192">
        <v>1.0924616180128801</v>
      </c>
      <c r="P192">
        <v>11.030684500393299</v>
      </c>
      <c r="Q192">
        <v>65.322580645161295</v>
      </c>
    </row>
    <row r="193" spans="1:17" hidden="1" x14ac:dyDescent="0.3">
      <c r="A193" t="s">
        <v>469</v>
      </c>
      <c r="B193" t="s">
        <v>470</v>
      </c>
      <c r="C193" t="str">
        <f>IFERROR(VLOOKUP(Table1[[#This Row],[Ticker]],[1]!Table1[[Symbol]:[Industry]],2,FALSE),"-")</f>
        <v>-</v>
      </c>
      <c r="D193" t="s">
        <v>32</v>
      </c>
      <c r="E193">
        <v>41751.164513520001</v>
      </c>
      <c r="F193">
        <v>61.09</v>
      </c>
      <c r="G193">
        <v>71.1723010708956</v>
      </c>
      <c r="H193">
        <v>-1.78553339125497</v>
      </c>
      <c r="I193">
        <v>31.833796590854298</v>
      </c>
      <c r="J193">
        <v>-2.63585562910357</v>
      </c>
      <c r="K193">
        <v>60.506002938429397</v>
      </c>
      <c r="L193">
        <v>52.643359432865303</v>
      </c>
      <c r="M193">
        <v>60.813984355834002</v>
      </c>
      <c r="N193">
        <v>0.109582033143817</v>
      </c>
      <c r="O193">
        <v>0.76056341122167304</v>
      </c>
      <c r="P193">
        <v>26.8620068751022</v>
      </c>
      <c r="Q193">
        <v>107.43633276740201</v>
      </c>
    </row>
    <row r="194" spans="1:17" x14ac:dyDescent="0.3">
      <c r="A194" t="s">
        <v>471</v>
      </c>
      <c r="B194" t="s">
        <v>472</v>
      </c>
      <c r="C194" t="str">
        <f>IFERROR(VLOOKUP(Table1[[#This Row],[Ticker]],[1]!Table1[[Symbol]:[Industry]],2,FALSE),"-")</f>
        <v>-</v>
      </c>
      <c r="D194" t="s">
        <v>95</v>
      </c>
      <c r="E194">
        <v>41425.505532609997</v>
      </c>
      <c r="F194">
        <v>453</v>
      </c>
      <c r="G194">
        <v>227.489169039046</v>
      </c>
      <c r="H194">
        <v>9.2128133322705502E-2</v>
      </c>
      <c r="I194">
        <v>27.880296952758101</v>
      </c>
      <c r="J194">
        <v>7.6621913988907604</v>
      </c>
      <c r="K194">
        <v>405.38340018466897</v>
      </c>
      <c r="L194">
        <v>344.45141748657102</v>
      </c>
      <c r="M194">
        <v>45.146427115994904</v>
      </c>
      <c r="N194">
        <v>10.039955235917001</v>
      </c>
      <c r="O194">
        <v>1.87545436967094</v>
      </c>
      <c r="P194">
        <v>2.6379690949227301</v>
      </c>
      <c r="Q194">
        <v>272.83950617283898</v>
      </c>
    </row>
    <row r="195" spans="1:17" x14ac:dyDescent="0.3">
      <c r="A195" t="s">
        <v>473</v>
      </c>
      <c r="B195" t="s">
        <v>474</v>
      </c>
      <c r="C195" t="str">
        <f>IFERROR(VLOOKUP(Table1[[#This Row],[Ticker]],[1]!Table1[[Symbol]:[Industry]],2,FALSE),"-")</f>
        <v>-</v>
      </c>
      <c r="D195" t="s">
        <v>475</v>
      </c>
      <c r="E195">
        <v>41350.458656265</v>
      </c>
      <c r="F195">
        <v>4334.5</v>
      </c>
      <c r="G195">
        <v>74.557637281641902</v>
      </c>
      <c r="H195">
        <v>2.53866479883636</v>
      </c>
      <c r="I195">
        <v>34.6495417449079</v>
      </c>
      <c r="J195">
        <v>-1.0878429632209701</v>
      </c>
      <c r="K195">
        <v>3730.5482496456698</v>
      </c>
      <c r="L195">
        <v>3166.8781841944401</v>
      </c>
      <c r="M195">
        <v>68.367600737118096</v>
      </c>
      <c r="N195">
        <v>7.3761760827322602</v>
      </c>
      <c r="O195">
        <v>0.92601602924260895</v>
      </c>
      <c r="P195">
        <v>1.7314569154458499</v>
      </c>
      <c r="Q195">
        <v>104.727942565652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Row],[Ticker]],[1]!Table1[[Symbol]:[Industry]],2,FALSE),"-")</f>
        <v>-</v>
      </c>
      <c r="D196" t="s">
        <v>65</v>
      </c>
      <c r="E196">
        <v>41180.065774889998</v>
      </c>
      <c r="F196">
        <v>2537.6</v>
      </c>
      <c r="G196">
        <v>52.454061587652603</v>
      </c>
      <c r="H196">
        <v>3.78242796896224</v>
      </c>
      <c r="I196">
        <v>35.810344577554602</v>
      </c>
      <c r="J196">
        <v>-6.9536429942967599</v>
      </c>
      <c r="K196">
        <v>2340.4968831620799</v>
      </c>
      <c r="L196">
        <v>1995.1626220307201</v>
      </c>
      <c r="M196">
        <v>78.660456343237499</v>
      </c>
      <c r="N196">
        <v>1.3905132921861301</v>
      </c>
      <c r="O196">
        <v>0.80232750707190204</v>
      </c>
      <c r="P196">
        <v>8.7641866330391007</v>
      </c>
      <c r="Q196">
        <v>84.251225267743607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Row],[Ticker]],[1]!Table1[[Symbol]:[Industry]],2,FALSE),"-")</f>
        <v>-</v>
      </c>
      <c r="D197" t="s">
        <v>480</v>
      </c>
      <c r="E197">
        <v>40353.75</v>
      </c>
      <c r="F197">
        <v>569.70000000000005</v>
      </c>
      <c r="G197">
        <v>122.744010769505</v>
      </c>
      <c r="H197">
        <v>16.070327961103398</v>
      </c>
      <c r="I197">
        <v>83.472373726706607</v>
      </c>
      <c r="J197">
        <v>5.0223960228881701</v>
      </c>
      <c r="K197">
        <v>477.309701351976</v>
      </c>
      <c r="L197">
        <v>364.10544119349402</v>
      </c>
      <c r="M197">
        <v>62.9019856129948</v>
      </c>
      <c r="N197">
        <v>8.7004938112778394</v>
      </c>
      <c r="O197">
        <v>0.59988308496432297</v>
      </c>
      <c r="P197">
        <v>1.1409513779181999</v>
      </c>
      <c r="Q197">
        <v>156.160071942446</v>
      </c>
    </row>
    <row r="198" spans="1:17" x14ac:dyDescent="0.3">
      <c r="A198" t="s">
        <v>481</v>
      </c>
      <c r="B198" t="s">
        <v>482</v>
      </c>
      <c r="C198" t="str">
        <f>IFERROR(VLOOKUP(Table1[[#This Row],[Ticker]],[1]!Table1[[Symbol]:[Industry]],2,FALSE),"-")</f>
        <v>-</v>
      </c>
      <c r="D198" t="s">
        <v>24</v>
      </c>
      <c r="E198">
        <v>39875.8859376849</v>
      </c>
      <c r="F198">
        <v>176.52</v>
      </c>
      <c r="G198">
        <v>18.360083418155401</v>
      </c>
      <c r="H198">
        <v>5.0586288147086798</v>
      </c>
      <c r="I198">
        <v>4.0934682821596802</v>
      </c>
      <c r="J198">
        <v>3.3372886223179199</v>
      </c>
      <c r="K198">
        <v>163.586142619209</v>
      </c>
      <c r="L198">
        <v>152.34751012911801</v>
      </c>
      <c r="M198">
        <v>58.366968460913498</v>
      </c>
      <c r="N198">
        <v>4.5389209444235599</v>
      </c>
      <c r="O198">
        <v>1.04455291637809</v>
      </c>
      <c r="P198">
        <v>1.8184908225696601</v>
      </c>
      <c r="Q198">
        <v>45.8842975206611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Row],[Ticker]],[1]!Table1[[Symbol]:[Industry]],2,FALSE),"-")</f>
        <v>-</v>
      </c>
      <c r="D199" t="s">
        <v>485</v>
      </c>
      <c r="E199">
        <v>39657.487468259998</v>
      </c>
      <c r="F199">
        <v>39808.400000000001</v>
      </c>
      <c r="G199">
        <v>-20.5809826322572</v>
      </c>
      <c r="H199">
        <v>6.9992201661718099</v>
      </c>
      <c r="I199">
        <v>-3.63938410946631</v>
      </c>
      <c r="J199">
        <v>1.9366150339028301</v>
      </c>
      <c r="K199">
        <v>36897.921425524502</v>
      </c>
      <c r="L199">
        <v>37132.588542678997</v>
      </c>
      <c r="M199">
        <v>52.995346049189699</v>
      </c>
      <c r="N199">
        <v>4.7938695394024604</v>
      </c>
      <c r="O199">
        <v>0.78373690558782805</v>
      </c>
      <c r="P199">
        <v>7.7285196089267503</v>
      </c>
      <c r="Q199">
        <v>20.3759897550805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35</v>
      </c>
      <c r="E200">
        <v>39378.959999999999</v>
      </c>
      <c r="F200">
        <v>252.57</v>
      </c>
      <c r="G200">
        <v>84.885743200451302</v>
      </c>
      <c r="H200">
        <v>2.3053060094607498</v>
      </c>
      <c r="I200">
        <v>6.1472819348387402</v>
      </c>
      <c r="J200">
        <v>1.85976533590266</v>
      </c>
      <c r="K200">
        <v>234.68421686068899</v>
      </c>
      <c r="L200">
        <v>210.638795444517</v>
      </c>
      <c r="M200">
        <v>56.332471561007601</v>
      </c>
      <c r="N200">
        <v>6.6418897701939503</v>
      </c>
      <c r="O200">
        <v>1.68406713973858</v>
      </c>
      <c r="P200">
        <v>28.558419448073799</v>
      </c>
      <c r="Q200">
        <v>121.747146619841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Row],[Ticker]],[1]!Table1[[Symbol]:[Industry]],2,FALSE),"-")</f>
        <v>-</v>
      </c>
      <c r="D201" t="s">
        <v>49</v>
      </c>
      <c r="E201">
        <v>39277.215998649997</v>
      </c>
      <c r="F201">
        <v>183.04</v>
      </c>
      <c r="G201">
        <v>23.401750924182799</v>
      </c>
      <c r="H201">
        <v>10.8264143030267</v>
      </c>
      <c r="I201">
        <v>10.211485107110899</v>
      </c>
      <c r="J201">
        <v>3.2610690135337501</v>
      </c>
      <c r="K201">
        <v>165.17938623585999</v>
      </c>
      <c r="L201">
        <v>152.71612721488799</v>
      </c>
      <c r="M201">
        <v>42.803682330012002</v>
      </c>
      <c r="N201">
        <v>8.0918795664674992</v>
      </c>
      <c r="O201">
        <v>2.7645671190988201</v>
      </c>
      <c r="P201">
        <v>1.99956293706293</v>
      </c>
      <c r="Q201">
        <v>59.2344497607655</v>
      </c>
    </row>
    <row r="202" spans="1:17" x14ac:dyDescent="0.3">
      <c r="A202" t="s">
        <v>490</v>
      </c>
      <c r="B202" t="s">
        <v>491</v>
      </c>
      <c r="C202" t="str">
        <f>IFERROR(VLOOKUP(Table1[[#This Row],[Ticker]],[1]!Table1[[Symbol]:[Industry]],2,FALSE),"-")</f>
        <v>-</v>
      </c>
      <c r="D202" t="s">
        <v>445</v>
      </c>
      <c r="E202">
        <v>38716.342122779999</v>
      </c>
      <c r="F202">
        <v>569</v>
      </c>
      <c r="G202">
        <v>-41.696463854603003</v>
      </c>
      <c r="H202">
        <v>7.0356420143801204</v>
      </c>
      <c r="I202">
        <v>-12.021933177587499</v>
      </c>
      <c r="J202">
        <v>1.9847764626447999</v>
      </c>
      <c r="K202">
        <v>518.51968616263105</v>
      </c>
      <c r="L202">
        <v>545.38353524639604</v>
      </c>
      <c r="M202">
        <v>58.830165649136703</v>
      </c>
      <c r="N202">
        <v>6.1922162804940202</v>
      </c>
      <c r="O202">
        <v>0.86023336508803305</v>
      </c>
      <c r="P202">
        <v>21.080843585237201</v>
      </c>
      <c r="Q202">
        <v>27.065654309959701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Row],[Ticker]],[1]!Table1[[Symbol]:[Industry]],2,FALSE),"-")</f>
        <v>-</v>
      </c>
      <c r="D203" t="s">
        <v>494</v>
      </c>
      <c r="E203">
        <v>38662.590489529997</v>
      </c>
      <c r="F203">
        <v>4556.45</v>
      </c>
      <c r="G203">
        <v>78.738570905353299</v>
      </c>
      <c r="H203">
        <v>1.0723652970519599</v>
      </c>
      <c r="I203">
        <v>43.379988102414501</v>
      </c>
      <c r="J203">
        <v>-7.2419938313116896</v>
      </c>
      <c r="K203">
        <v>4125.9455827372703</v>
      </c>
      <c r="L203">
        <v>3358.70356616975</v>
      </c>
      <c r="M203">
        <v>68.732265119099296</v>
      </c>
      <c r="N203">
        <v>3.8691592919666502</v>
      </c>
      <c r="O203">
        <v>1.4417303682882101</v>
      </c>
      <c r="P203">
        <v>10.6058444622458</v>
      </c>
      <c r="Q203">
        <v>105.05152783403</v>
      </c>
    </row>
    <row r="204" spans="1:17" x14ac:dyDescent="0.3">
      <c r="A204" t="s">
        <v>495</v>
      </c>
      <c r="B204" t="s">
        <v>496</v>
      </c>
      <c r="C204" t="str">
        <f>IFERROR(VLOOKUP(Table1[[#This Row],[Ticker]],[1]!Table1[[Symbol]:[Industry]],2,FALSE),"-")</f>
        <v>-</v>
      </c>
      <c r="D204" t="s">
        <v>273</v>
      </c>
      <c r="E204">
        <v>38517.848922074998</v>
      </c>
      <c r="F204">
        <v>664.45</v>
      </c>
      <c r="G204">
        <v>136.09301234902301</v>
      </c>
      <c r="H204">
        <v>6.5333240261636796</v>
      </c>
      <c r="I204">
        <v>34.747243632240099</v>
      </c>
      <c r="J204">
        <v>1.1126725306823799</v>
      </c>
      <c r="K204">
        <v>589.83587126893997</v>
      </c>
      <c r="L204">
        <v>486.06613610333102</v>
      </c>
      <c r="M204">
        <v>66.670433984177805</v>
      </c>
      <c r="N204">
        <v>6.9001139446043398</v>
      </c>
      <c r="O204">
        <v>1.0898427539186899</v>
      </c>
      <c r="P204">
        <v>1.557679283618</v>
      </c>
      <c r="Q204">
        <v>167.115577889447</v>
      </c>
    </row>
    <row r="205" spans="1:17" x14ac:dyDescent="0.3">
      <c r="A205" t="s">
        <v>497</v>
      </c>
      <c r="B205" t="s">
        <v>498</v>
      </c>
      <c r="C205" t="str">
        <f>IFERROR(VLOOKUP(Table1[[#This Row],[Ticker]],[1]!Table1[[Symbol]:[Industry]],2,FALSE),"-")</f>
        <v>-</v>
      </c>
      <c r="D205" t="s">
        <v>18</v>
      </c>
      <c r="E205">
        <v>38320.572259105</v>
      </c>
      <c r="F205">
        <v>212.66</v>
      </c>
      <c r="G205">
        <v>151.9119813083</v>
      </c>
      <c r="H205">
        <v>-4.3663554054850797</v>
      </c>
      <c r="I205">
        <v>60.5877937673867</v>
      </c>
      <c r="J205">
        <v>-2.21466037780977</v>
      </c>
      <c r="K205">
        <v>214.72021993624799</v>
      </c>
      <c r="L205">
        <v>176.74857969394199</v>
      </c>
      <c r="M205">
        <v>54.8825803538777</v>
      </c>
      <c r="N205">
        <v>9.5151664160208996E-2</v>
      </c>
      <c r="O205">
        <v>0.57673635546139601</v>
      </c>
      <c r="P205">
        <v>36.015235587322401</v>
      </c>
      <c r="Q205">
        <v>182.60465116278999</v>
      </c>
    </row>
    <row r="206" spans="1:17" x14ac:dyDescent="0.3">
      <c r="A206" t="s">
        <v>499</v>
      </c>
      <c r="B206" t="s">
        <v>500</v>
      </c>
      <c r="C206" t="str">
        <f>IFERROR(VLOOKUP(Table1[[#This Row],[Ticker]],[1]!Table1[[Symbol]:[Industry]],2,FALSE),"-")</f>
        <v>-</v>
      </c>
      <c r="D206" t="s">
        <v>185</v>
      </c>
      <c r="E206">
        <v>38308.91045625</v>
      </c>
      <c r="F206">
        <v>599.75</v>
      </c>
      <c r="G206">
        <v>2.2216958385644801</v>
      </c>
      <c r="H206">
        <v>5.8746429202724197</v>
      </c>
      <c r="I206">
        <v>24.648736132205698</v>
      </c>
      <c r="J206">
        <v>-6.0163425435097304</v>
      </c>
      <c r="K206">
        <v>570.21309692956299</v>
      </c>
      <c r="L206">
        <v>527.38011136096804</v>
      </c>
      <c r="M206">
        <v>57.061559857941504</v>
      </c>
      <c r="N206">
        <v>1.73985197649257</v>
      </c>
      <c r="O206">
        <v>1.22489577201663</v>
      </c>
      <c r="P206">
        <v>8.2034180908711907</v>
      </c>
      <c r="Q206">
        <v>51.051504848255803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Row],[Ticker]],[1]!Table1[[Symbol]:[Industry]],2,FALSE),"-")</f>
        <v>-</v>
      </c>
      <c r="D207" t="s">
        <v>503</v>
      </c>
      <c r="E207">
        <v>38231.93514999</v>
      </c>
      <c r="F207">
        <v>345.7</v>
      </c>
      <c r="G207">
        <v>16.415490663840401</v>
      </c>
      <c r="H207">
        <v>7.0382800948491999</v>
      </c>
      <c r="I207">
        <v>30.1329048899626</v>
      </c>
      <c r="J207">
        <v>1.14895112092459</v>
      </c>
      <c r="K207">
        <v>310.544261460087</v>
      </c>
      <c r="L207">
        <v>279.85620491239303</v>
      </c>
      <c r="M207">
        <v>71.919042847814694</v>
      </c>
      <c r="N207">
        <v>5.7975991550991397</v>
      </c>
      <c r="O207">
        <v>0.80092143079688904</v>
      </c>
      <c r="P207">
        <v>1.5331212033555099</v>
      </c>
      <c r="Q207">
        <v>58.942528735632102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Row],[Ticker]],[1]!Table1[[Symbol]:[Industry]],2,FALSE),"-")</f>
        <v>-</v>
      </c>
      <c r="D208" t="s">
        <v>255</v>
      </c>
      <c r="E208">
        <v>36970.472819839997</v>
      </c>
      <c r="F208">
        <v>629.04999999999995</v>
      </c>
      <c r="G208">
        <v>-1.97128379797444</v>
      </c>
      <c r="H208">
        <v>0.406589953543956</v>
      </c>
      <c r="I208">
        <v>-0.47788134735493898</v>
      </c>
      <c r="J208">
        <v>-2.4943174449597199</v>
      </c>
      <c r="K208">
        <v>640.232288451258</v>
      </c>
      <c r="L208">
        <v>611.46612438696604</v>
      </c>
      <c r="M208">
        <v>59.358378491894797</v>
      </c>
      <c r="N208">
        <v>-2.05287898735966</v>
      </c>
      <c r="O208">
        <v>0.68684292976336503</v>
      </c>
      <c r="P208">
        <v>14.275494793736501</v>
      </c>
      <c r="Q208">
        <v>28.877279246056101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Row],[Ticker]],[1]!Table1[[Symbol]:[Industry]],2,FALSE),"-")</f>
        <v>-</v>
      </c>
      <c r="D209" t="s">
        <v>508</v>
      </c>
      <c r="E209">
        <v>36959.099770590001</v>
      </c>
      <c r="F209">
        <v>2560.1999999999998</v>
      </c>
      <c r="G209">
        <v>322.84108805745302</v>
      </c>
      <c r="H209">
        <v>-9.1135694717880202</v>
      </c>
      <c r="I209">
        <v>-0.87091917697469601</v>
      </c>
      <c r="J209">
        <v>-4.1014308461023798</v>
      </c>
      <c r="K209">
        <v>2673.8818441629801</v>
      </c>
      <c r="L209">
        <v>2206.50646281639</v>
      </c>
      <c r="M209">
        <v>48.755230634660201</v>
      </c>
      <c r="N209">
        <v>-4.7020632192795997</v>
      </c>
      <c r="O209">
        <v>0.48441249191450902</v>
      </c>
      <c r="P209">
        <v>27.517381454573801</v>
      </c>
      <c r="Q209">
        <v>348.41054383045798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445</v>
      </c>
      <c r="E210">
        <v>36904.009519615</v>
      </c>
      <c r="F210">
        <v>1549.9</v>
      </c>
      <c r="G210">
        <v>39.8602734637632</v>
      </c>
      <c r="H210">
        <v>27.717476986361898</v>
      </c>
      <c r="I210">
        <v>18.2744619288138</v>
      </c>
      <c r="J210">
        <v>10.0229774488896</v>
      </c>
      <c r="K210">
        <v>1315.93046054763</v>
      </c>
      <c r="L210">
        <v>1170.27820390184</v>
      </c>
      <c r="M210">
        <v>66.022255042617203</v>
      </c>
      <c r="N210">
        <v>8.4680985194944807</v>
      </c>
      <c r="O210">
        <v>1.75888928755</v>
      </c>
      <c r="P210">
        <v>8.9392864055745491</v>
      </c>
      <c r="Q210">
        <v>69.656833232992099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513</v>
      </c>
      <c r="E211">
        <v>35934.612583200003</v>
      </c>
      <c r="F211">
        <v>331.1</v>
      </c>
      <c r="G211">
        <v>161.295025928076</v>
      </c>
      <c r="H211">
        <v>-19.451916398055101</v>
      </c>
      <c r="I211">
        <v>41.383300169729097</v>
      </c>
      <c r="J211">
        <v>-0.99773613214564005</v>
      </c>
      <c r="K211">
        <v>342.98437378108002</v>
      </c>
      <c r="L211">
        <v>269.60789617159702</v>
      </c>
      <c r="M211">
        <v>43.5738909441218</v>
      </c>
      <c r="N211">
        <v>-3.4371082570345699</v>
      </c>
      <c r="O211">
        <v>0.39515368098627701</v>
      </c>
      <c r="P211">
        <v>25.581395348837201</v>
      </c>
      <c r="Q211">
        <v>194.96659242761601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516</v>
      </c>
      <c r="E212">
        <v>35704.589330000003</v>
      </c>
      <c r="F212">
        <v>731.75</v>
      </c>
      <c r="G212">
        <v>55.738285472657601</v>
      </c>
      <c r="H212">
        <v>10.429783437015301</v>
      </c>
      <c r="I212">
        <v>30.533905454866002</v>
      </c>
      <c r="J212">
        <v>2.7134066903864098</v>
      </c>
      <c r="K212">
        <v>663.17435299566398</v>
      </c>
      <c r="L212">
        <v>579.532637773891</v>
      </c>
      <c r="M212">
        <v>52.894840607274297</v>
      </c>
      <c r="N212">
        <v>6.1552808156433603</v>
      </c>
      <c r="O212">
        <v>1.211150671757</v>
      </c>
      <c r="P212">
        <v>3.8332763922104398</v>
      </c>
      <c r="Q212">
        <v>91.207211915338306</v>
      </c>
    </row>
    <row r="213" spans="1:17" x14ac:dyDescent="0.3">
      <c r="A213" t="s">
        <v>517</v>
      </c>
      <c r="B213" t="s">
        <v>518</v>
      </c>
      <c r="C213" t="str">
        <f>IFERROR(VLOOKUP(Table1[[#This Row],[Ticker]],[1]!Table1[[Symbol]:[Industry]],2,FALSE),"-")</f>
        <v>-</v>
      </c>
      <c r="D213" t="s">
        <v>49</v>
      </c>
      <c r="E213">
        <v>35495.284854899997</v>
      </c>
      <c r="F213">
        <v>421.15</v>
      </c>
      <c r="G213">
        <v>-4.26602013443045</v>
      </c>
      <c r="H213">
        <v>-12.975047246150201</v>
      </c>
      <c r="I213">
        <v>-14.927303858221601</v>
      </c>
      <c r="J213">
        <v>-3.93260647020506</v>
      </c>
      <c r="K213">
        <v>453.73100951547201</v>
      </c>
      <c r="L213">
        <v>435.69232301341401</v>
      </c>
      <c r="M213">
        <v>39.453936840487799</v>
      </c>
      <c r="N213">
        <v>-4.46091334261029</v>
      </c>
      <c r="O213">
        <v>2.0649113174117799</v>
      </c>
      <c r="P213">
        <v>23.400213700581698</v>
      </c>
      <c r="Q213">
        <v>26.8142125865702</v>
      </c>
    </row>
    <row r="214" spans="1:17" x14ac:dyDescent="0.3">
      <c r="A214" t="s">
        <v>519</v>
      </c>
      <c r="B214" t="s">
        <v>520</v>
      </c>
      <c r="C214" t="str">
        <f>IFERROR(VLOOKUP(Table1[[#This Row],[Ticker]],[1]!Table1[[Symbol]:[Industry]],2,FALSE),"-")</f>
        <v>-</v>
      </c>
      <c r="D214" t="s">
        <v>168</v>
      </c>
      <c r="E214">
        <v>35474.542965904999</v>
      </c>
      <c r="F214">
        <v>193.98</v>
      </c>
      <c r="G214">
        <v>106.16221473644801</v>
      </c>
      <c r="H214">
        <v>-9.0507073045866804</v>
      </c>
      <c r="I214">
        <v>65.139385929052295</v>
      </c>
      <c r="J214">
        <v>0.77200267463019301</v>
      </c>
      <c r="K214">
        <v>182.100228753252</v>
      </c>
      <c r="L214">
        <v>146.981236549203</v>
      </c>
      <c r="M214">
        <v>56.682804523535602</v>
      </c>
      <c r="N214">
        <v>3.6578854434113599</v>
      </c>
      <c r="O214">
        <v>0.67381996564263302</v>
      </c>
      <c r="P214">
        <v>6.3511702237344103</v>
      </c>
      <c r="Q214">
        <v>140.52076875387399</v>
      </c>
    </row>
    <row r="215" spans="1:17" x14ac:dyDescent="0.3">
      <c r="A215" t="s">
        <v>521</v>
      </c>
      <c r="B215" t="s">
        <v>522</v>
      </c>
      <c r="C215" t="str">
        <f>IFERROR(VLOOKUP(Table1[[#This Row],[Ticker]],[1]!Table1[[Symbol]:[Industry]],2,FALSE),"-")</f>
        <v>-</v>
      </c>
      <c r="D215" t="s">
        <v>523</v>
      </c>
      <c r="E215">
        <v>35470.015749999999</v>
      </c>
      <c r="F215">
        <v>3377.6</v>
      </c>
      <c r="G215">
        <v>-16.497338004333098</v>
      </c>
      <c r="H215">
        <v>1.4454730828976601</v>
      </c>
      <c r="I215">
        <v>-10.893224370419199</v>
      </c>
      <c r="J215">
        <v>2.2898734348845502</v>
      </c>
      <c r="K215">
        <v>3254.4170624229801</v>
      </c>
      <c r="L215">
        <v>3253.8598048502699</v>
      </c>
      <c r="M215">
        <v>43.197625612487201</v>
      </c>
      <c r="N215">
        <v>5.3684319489285004</v>
      </c>
      <c r="O215">
        <v>2.5109997824867198</v>
      </c>
      <c r="P215">
        <v>16.058739933680702</v>
      </c>
      <c r="Q215">
        <v>36.413570274636498</v>
      </c>
    </row>
    <row r="216" spans="1:17" x14ac:dyDescent="0.3">
      <c r="A216" t="s">
        <v>524</v>
      </c>
      <c r="B216" t="s">
        <v>525</v>
      </c>
      <c r="C216" t="str">
        <f>IFERROR(VLOOKUP(Table1[[#This Row],[Ticker]],[1]!Table1[[Symbol]:[Industry]],2,FALSE),"-")</f>
        <v>-</v>
      </c>
      <c r="D216" t="s">
        <v>238</v>
      </c>
      <c r="E216">
        <v>35240.44824125</v>
      </c>
      <c r="F216">
        <v>4250.3</v>
      </c>
      <c r="G216">
        <v>1.9622327202837</v>
      </c>
      <c r="H216">
        <v>8.58900331084382</v>
      </c>
      <c r="I216">
        <v>10.420623939423701</v>
      </c>
      <c r="J216">
        <v>10.668275561280399</v>
      </c>
      <c r="K216">
        <v>3842.1397952962002</v>
      </c>
      <c r="L216">
        <v>3671.7788589925499</v>
      </c>
      <c r="M216">
        <v>46.824176596803497</v>
      </c>
      <c r="N216">
        <v>8.5977251461579893</v>
      </c>
      <c r="O216">
        <v>1.0549557267343701</v>
      </c>
      <c r="P216">
        <v>8.9334870479730704</v>
      </c>
      <c r="Q216">
        <v>37.073288720470799</v>
      </c>
    </row>
    <row r="217" spans="1:17" hidden="1" x14ac:dyDescent="0.3">
      <c r="A217" t="s">
        <v>526</v>
      </c>
      <c r="B217" t="s">
        <v>527</v>
      </c>
      <c r="C217" t="str">
        <f>IFERROR(VLOOKUP(Table1[[#This Row],[Ticker]],[1]!Table1[[Symbol]:[Industry]],2,FALSE),"-")</f>
        <v>-</v>
      </c>
      <c r="D217" t="s">
        <v>143</v>
      </c>
      <c r="E217">
        <v>35178.233443650002</v>
      </c>
      <c r="F217">
        <v>1585</v>
      </c>
      <c r="G217">
        <v>608.14956733214206</v>
      </c>
      <c r="H217">
        <v>11.2022106423937</v>
      </c>
      <c r="I217">
        <v>239.206669773062</v>
      </c>
      <c r="J217">
        <v>-0.55267593044827501</v>
      </c>
      <c r="K217">
        <v>1259.8134219972901</v>
      </c>
      <c r="L217">
        <v>830.22354056317499</v>
      </c>
      <c r="M217">
        <v>73.496044887224002</v>
      </c>
      <c r="N217">
        <v>11.2807432999232</v>
      </c>
      <c r="O217">
        <v>1.1101524589466201</v>
      </c>
      <c r="P217">
        <v>4.7318611987381596</v>
      </c>
      <c r="Q217">
        <v>682.32971372161899</v>
      </c>
    </row>
    <row r="218" spans="1:17" x14ac:dyDescent="0.3">
      <c r="A218" t="s">
        <v>528</v>
      </c>
      <c r="B218" t="s">
        <v>529</v>
      </c>
      <c r="C218" t="str">
        <f>IFERROR(VLOOKUP(Table1[[#This Row],[Ticker]],[1]!Table1[[Symbol]:[Industry]],2,FALSE),"-")</f>
        <v>-</v>
      </c>
      <c r="D218" t="s">
        <v>283</v>
      </c>
      <c r="E218">
        <v>34879.066437599999</v>
      </c>
      <c r="F218">
        <v>488.65</v>
      </c>
      <c r="G218">
        <v>33.254702379872001</v>
      </c>
      <c r="H218">
        <v>4.5581163294486098</v>
      </c>
      <c r="I218">
        <v>12.255536051176099</v>
      </c>
      <c r="J218">
        <v>1.6754370525097799</v>
      </c>
      <c r="K218">
        <v>456.88997960421301</v>
      </c>
      <c r="L218">
        <v>407.80954354302497</v>
      </c>
      <c r="M218">
        <v>59.495479486503598</v>
      </c>
      <c r="N218">
        <v>3.5659943289898499</v>
      </c>
      <c r="O218">
        <v>1.2165895819421799</v>
      </c>
      <c r="P218">
        <v>4.3384835772025001</v>
      </c>
      <c r="Q218">
        <v>63.729267884067603</v>
      </c>
    </row>
    <row r="219" spans="1:17" x14ac:dyDescent="0.3">
      <c r="A219" t="s">
        <v>530</v>
      </c>
      <c r="B219" t="s">
        <v>531</v>
      </c>
      <c r="C219" t="str">
        <f>IFERROR(VLOOKUP(Table1[[#This Row],[Ticker]],[1]!Table1[[Symbol]:[Industry]],2,FALSE),"-")</f>
        <v>-</v>
      </c>
      <c r="D219" t="s">
        <v>129</v>
      </c>
      <c r="E219">
        <v>34609.414185324997</v>
      </c>
      <c r="F219">
        <v>734.65</v>
      </c>
      <c r="G219">
        <v>70.393583394447603</v>
      </c>
      <c r="H219">
        <v>-0.68507932387437998</v>
      </c>
      <c r="I219">
        <v>10.472488541186401</v>
      </c>
      <c r="J219">
        <v>1.52909643064571</v>
      </c>
      <c r="K219">
        <v>690.41323768590598</v>
      </c>
      <c r="L219">
        <v>599.66256264307901</v>
      </c>
      <c r="M219">
        <v>36.841270988496802</v>
      </c>
      <c r="N219">
        <v>3.2998666296053001</v>
      </c>
      <c r="O219">
        <v>1.00637903975258</v>
      </c>
      <c r="P219">
        <v>5.4787994282991797</v>
      </c>
      <c r="Q219">
        <v>99.092140921409197</v>
      </c>
    </row>
    <row r="220" spans="1:17" x14ac:dyDescent="0.3">
      <c r="A220" t="s">
        <v>532</v>
      </c>
      <c r="B220" t="s">
        <v>533</v>
      </c>
      <c r="C220" t="str">
        <f>IFERROR(VLOOKUP(Table1[[#This Row],[Ticker]],[1]!Table1[[Symbol]:[Industry]],2,FALSE),"-")</f>
        <v>-</v>
      </c>
      <c r="D220" t="s">
        <v>534</v>
      </c>
      <c r="E220">
        <v>34574.809169350003</v>
      </c>
      <c r="F220">
        <v>37965.449999999997</v>
      </c>
      <c r="G220">
        <v>14.6953051585435</v>
      </c>
      <c r="H220">
        <v>16.296700477607398</v>
      </c>
      <c r="I220">
        <v>10.502724482093299</v>
      </c>
      <c r="J220">
        <v>-5.2501501911012598E-2</v>
      </c>
      <c r="K220">
        <v>32878.624226332999</v>
      </c>
      <c r="L220">
        <v>30959.614415335302</v>
      </c>
      <c r="M220">
        <v>58.591275477713999</v>
      </c>
      <c r="N220">
        <v>9.2264450819278903</v>
      </c>
      <c r="O220">
        <v>1.0509487866532601</v>
      </c>
      <c r="P220">
        <v>5.0326020105121803</v>
      </c>
      <c r="Q220">
        <v>43.201003319251598</v>
      </c>
    </row>
    <row r="221" spans="1:17" x14ac:dyDescent="0.3">
      <c r="A221" t="s">
        <v>535</v>
      </c>
      <c r="B221" t="s">
        <v>536</v>
      </c>
      <c r="C221" t="str">
        <f>IFERROR(VLOOKUP(Table1[[#This Row],[Ticker]],[1]!Table1[[Symbol]:[Industry]],2,FALSE),"-")</f>
        <v>-</v>
      </c>
      <c r="D221" t="s">
        <v>101</v>
      </c>
      <c r="E221">
        <v>33616.974760104997</v>
      </c>
      <c r="F221">
        <v>1823.2</v>
      </c>
      <c r="G221">
        <v>-43.892110906876503</v>
      </c>
      <c r="H221">
        <v>-2.2457616035991999</v>
      </c>
      <c r="I221">
        <v>-29.167010798916301</v>
      </c>
      <c r="J221">
        <v>-1.3764245060607501</v>
      </c>
      <c r="K221">
        <v>1857.8516874680699</v>
      </c>
      <c r="L221">
        <v>1992.17728387694</v>
      </c>
      <c r="M221">
        <v>44.187344768760703</v>
      </c>
      <c r="N221">
        <v>-0.80026917277707899</v>
      </c>
      <c r="O221">
        <v>1.0660066860267501</v>
      </c>
      <c r="P221">
        <v>33.320535322509798</v>
      </c>
      <c r="Q221">
        <v>10.403294174639599</v>
      </c>
    </row>
    <row r="222" spans="1:17" x14ac:dyDescent="0.3">
      <c r="A222" t="s">
        <v>537</v>
      </c>
      <c r="B222" t="s">
        <v>538</v>
      </c>
      <c r="C222" t="str">
        <f>IFERROR(VLOOKUP(Table1[[#This Row],[Ticker]],[1]!Table1[[Symbol]:[Industry]],2,FALSE),"-")</f>
        <v>-</v>
      </c>
      <c r="D222" t="s">
        <v>371</v>
      </c>
      <c r="E222">
        <v>33577.732738879997</v>
      </c>
      <c r="F222">
        <v>676.3</v>
      </c>
      <c r="G222">
        <v>263.965431143437</v>
      </c>
      <c r="H222">
        <v>10.6578530548753</v>
      </c>
      <c r="I222">
        <v>102.667404843372</v>
      </c>
      <c r="J222">
        <v>4.6485931983941997</v>
      </c>
      <c r="K222">
        <v>579.23415923022401</v>
      </c>
      <c r="L222">
        <v>427.072673939281</v>
      </c>
      <c r="M222">
        <v>44.188769190513902</v>
      </c>
      <c r="N222">
        <v>7.7780065975442598</v>
      </c>
      <c r="O222">
        <v>1.0075332086209501</v>
      </c>
      <c r="P222">
        <v>6.7573562028685403</v>
      </c>
      <c r="Q222">
        <v>303.18950741485901</v>
      </c>
    </row>
    <row r="223" spans="1:17" x14ac:dyDescent="0.3">
      <c r="A223" t="s">
        <v>539</v>
      </c>
      <c r="B223" t="s">
        <v>540</v>
      </c>
      <c r="C223" t="str">
        <f>IFERROR(VLOOKUP(Table1[[#This Row],[Ticker]],[1]!Table1[[Symbol]:[Industry]],2,FALSE),"-")</f>
        <v>-</v>
      </c>
      <c r="D223" t="s">
        <v>49</v>
      </c>
      <c r="E223">
        <v>33501.239079679901</v>
      </c>
      <c r="F223">
        <v>306.05</v>
      </c>
      <c r="G223">
        <v>-30.705396509003901</v>
      </c>
      <c r="H223">
        <v>12.0961879644414</v>
      </c>
      <c r="I223">
        <v>2.8267137638382001</v>
      </c>
      <c r="J223">
        <v>4.3037393699759798</v>
      </c>
      <c r="K223">
        <v>279.70978191892999</v>
      </c>
      <c r="L223">
        <v>277.14623107128602</v>
      </c>
      <c r="M223">
        <v>66.482182648439903</v>
      </c>
      <c r="N223">
        <v>6.5549952556382696</v>
      </c>
      <c r="O223">
        <v>0.99050768298834102</v>
      </c>
      <c r="P223">
        <v>13.2331318412024</v>
      </c>
      <c r="Q223">
        <v>28.944596587318301</v>
      </c>
    </row>
    <row r="224" spans="1:17" x14ac:dyDescent="0.3">
      <c r="A224" t="s">
        <v>541</v>
      </c>
      <c r="B224" t="s">
        <v>542</v>
      </c>
      <c r="C224" t="str">
        <f>IFERROR(VLOOKUP(Table1[[#This Row],[Ticker]],[1]!Table1[[Symbol]:[Industry]],2,FALSE),"-")</f>
        <v>-</v>
      </c>
      <c r="D224" t="s">
        <v>273</v>
      </c>
      <c r="E224">
        <v>33422.493608159901</v>
      </c>
      <c r="F224">
        <v>6657.15</v>
      </c>
      <c r="G224">
        <v>147.30786671471699</v>
      </c>
      <c r="H224">
        <v>-3.4844628484489499</v>
      </c>
      <c r="I224">
        <v>49.017431077529601</v>
      </c>
      <c r="J224">
        <v>3.4306654043346501</v>
      </c>
      <c r="K224">
        <v>6567.8741918202904</v>
      </c>
      <c r="L224">
        <v>5393.9872189215303</v>
      </c>
      <c r="M224">
        <v>50.114844238764903</v>
      </c>
      <c r="N224">
        <v>1.4023474969866401</v>
      </c>
      <c r="O224">
        <v>0.99396524233149397</v>
      </c>
      <c r="P224">
        <v>46.561967208189699</v>
      </c>
      <c r="Q224">
        <v>191.980263157894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Row],[Ticker]],[1]!Table1[[Symbol]:[Industry]],2,FALSE),"-")</f>
        <v>-</v>
      </c>
      <c r="D225" t="s">
        <v>35</v>
      </c>
      <c r="E225">
        <v>33256.984907414997</v>
      </c>
      <c r="F225">
        <v>989.25</v>
      </c>
      <c r="G225">
        <v>9.2524644114121806</v>
      </c>
      <c r="H225">
        <v>-7.6577743862355998</v>
      </c>
      <c r="I225">
        <v>-5.2269164511173596</v>
      </c>
      <c r="J225">
        <v>-0.79031114863130603</v>
      </c>
      <c r="K225">
        <v>974.87179012761999</v>
      </c>
      <c r="L225">
        <v>938.67174856084898</v>
      </c>
      <c r="M225">
        <v>36.859909850402197</v>
      </c>
      <c r="N225">
        <v>1.87172277938585</v>
      </c>
      <c r="O225">
        <v>0.84916430569999801</v>
      </c>
      <c r="P225">
        <v>10.3866565579984</v>
      </c>
      <c r="Q225">
        <v>39.704843948594799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65</v>
      </c>
      <c r="E226">
        <v>32924.464890950003</v>
      </c>
      <c r="F226">
        <v>1136.4000000000001</v>
      </c>
      <c r="G226">
        <v>29.5114055913327</v>
      </c>
      <c r="H226">
        <v>-18.182175348151102</v>
      </c>
      <c r="I226">
        <v>-3.7977460416748001</v>
      </c>
      <c r="J226">
        <v>-6.4067515303326701</v>
      </c>
      <c r="K226">
        <v>1225.5967551662</v>
      </c>
      <c r="L226">
        <v>1135.4752796794801</v>
      </c>
      <c r="M226">
        <v>45.0242798945498</v>
      </c>
      <c r="N226">
        <v>-4.6518943087345699</v>
      </c>
      <c r="O226">
        <v>0.93959130442099204</v>
      </c>
      <c r="P226">
        <v>20.960929250263899</v>
      </c>
      <c r="Q226">
        <v>64.4097222222222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Row],[Ticker]],[1]!Table1[[Symbol]:[Industry]],2,FALSE),"-")</f>
        <v>-</v>
      </c>
      <c r="D227" t="s">
        <v>146</v>
      </c>
      <c r="E227">
        <v>32322.499355790002</v>
      </c>
      <c r="F227">
        <v>234.62</v>
      </c>
      <c r="G227">
        <v>110.93326801559699</v>
      </c>
      <c r="H227">
        <v>-7.5497612455625802</v>
      </c>
      <c r="I227">
        <v>0.89129649395993404</v>
      </c>
      <c r="J227">
        <v>-1.1222836602349699</v>
      </c>
      <c r="K227">
        <v>229.16511608333499</v>
      </c>
      <c r="L227">
        <v>201.86359071651199</v>
      </c>
      <c r="M227">
        <v>48.460892203796398</v>
      </c>
      <c r="N227">
        <v>2.0357957050218798</v>
      </c>
      <c r="O227">
        <v>0.60078481889999202</v>
      </c>
      <c r="P227">
        <v>25.202455033671399</v>
      </c>
      <c r="Q227">
        <v>144.65067778936299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Row],[Ticker]],[1]!Table1[[Symbol]:[Industry]],2,FALSE),"-")</f>
        <v>-</v>
      </c>
      <c r="D228" t="s">
        <v>268</v>
      </c>
      <c r="E228">
        <v>32259.682057319998</v>
      </c>
      <c r="F228">
        <v>2545.9499999999998</v>
      </c>
      <c r="G228">
        <v>-11.988786311655099</v>
      </c>
      <c r="H228">
        <v>-0.76118053379555395</v>
      </c>
      <c r="I228">
        <v>0.86762586541542797</v>
      </c>
      <c r="J228">
        <v>7.9503744653425397</v>
      </c>
      <c r="K228">
        <v>2359.2637111424301</v>
      </c>
      <c r="L228">
        <v>2256.9708297805901</v>
      </c>
      <c r="M228">
        <v>37.864289863254598</v>
      </c>
      <c r="N228">
        <v>6.4012151387191096</v>
      </c>
      <c r="O228">
        <v>1.2252468961373999</v>
      </c>
      <c r="P228">
        <v>3.9297708124668498</v>
      </c>
      <c r="Q228">
        <v>33.983264919482103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185</v>
      </c>
      <c r="E229">
        <v>32252.53686</v>
      </c>
      <c r="F229">
        <v>471.1</v>
      </c>
      <c r="G229">
        <v>-26.564867741418901</v>
      </c>
      <c r="H229">
        <v>3.2787141498415902</v>
      </c>
      <c r="I229">
        <v>6.4618046942071103</v>
      </c>
      <c r="J229">
        <v>-2.8153661267686001</v>
      </c>
      <c r="K229">
        <v>456.84800372073499</v>
      </c>
      <c r="L229">
        <v>442.34674248865298</v>
      </c>
      <c r="M229">
        <v>67.303889015083499</v>
      </c>
      <c r="N229">
        <v>0.94941186513324205</v>
      </c>
      <c r="O229">
        <v>0.78655889008707902</v>
      </c>
      <c r="P229">
        <v>6.3468478030142199</v>
      </c>
      <c r="Q229">
        <v>25.392600479105599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211</v>
      </c>
      <c r="E230">
        <v>32244.512341524998</v>
      </c>
      <c r="F230">
        <v>8345.1</v>
      </c>
      <c r="G230">
        <v>138.98929043735399</v>
      </c>
      <c r="H230">
        <v>1.6755953062828399</v>
      </c>
      <c r="I230">
        <v>44.277140401338798</v>
      </c>
      <c r="J230">
        <v>-1.35392514144803</v>
      </c>
      <c r="K230">
        <v>7763.3091579710699</v>
      </c>
      <c r="L230">
        <v>6261.7462178928099</v>
      </c>
      <c r="M230">
        <v>58.143350355665298</v>
      </c>
      <c r="N230">
        <v>2.6788719808425698</v>
      </c>
      <c r="O230">
        <v>0.77070117299837704</v>
      </c>
      <c r="P230">
        <v>4.7321182490323599</v>
      </c>
      <c r="Q230">
        <v>172.97885216139699</v>
      </c>
    </row>
    <row r="231" spans="1:17" hidden="1" x14ac:dyDescent="0.3">
      <c r="A231" t="s">
        <v>555</v>
      </c>
      <c r="B231" t="s">
        <v>556</v>
      </c>
      <c r="C231" t="str">
        <f>IFERROR(VLOOKUP(Table1[[#This Row],[Ticker]],[1]!Table1[[Symbol]:[Industry]],2,FALSE),"-")</f>
        <v>-</v>
      </c>
      <c r="D231" t="s">
        <v>137</v>
      </c>
      <c r="E231">
        <v>32216.064643341</v>
      </c>
      <c r="F231">
        <v>358.76</v>
      </c>
      <c r="G231">
        <v>-1.80802925152647</v>
      </c>
      <c r="H231">
        <v>-4.9671439936180999</v>
      </c>
      <c r="I231">
        <v>-1.68040520427499</v>
      </c>
      <c r="J231">
        <v>-1.14866784527601</v>
      </c>
      <c r="K231">
        <v>355.41408491977899</v>
      </c>
      <c r="L231">
        <v>345.43843247250101</v>
      </c>
      <c r="M231">
        <v>56.330526885428</v>
      </c>
      <c r="N231">
        <v>0.95132181298021001</v>
      </c>
      <c r="O231">
        <v>0.94601805431427999</v>
      </c>
      <c r="P231">
        <v>11.2164120860742</v>
      </c>
      <c r="Q231">
        <v>26.3239436619718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35</v>
      </c>
      <c r="E232">
        <v>31903.797098309999</v>
      </c>
      <c r="F232">
        <v>519.1</v>
      </c>
      <c r="G232">
        <v>-30.290044133498601</v>
      </c>
      <c r="H232">
        <v>-8.8211086757119297</v>
      </c>
      <c r="I232">
        <v>-9.2496770416580407</v>
      </c>
      <c r="J232">
        <v>1.5217916373821201</v>
      </c>
      <c r="K232">
        <v>534.062122051919</v>
      </c>
      <c r="L232">
        <v>558.17979975219896</v>
      </c>
      <c r="M232">
        <v>48.219609680603199</v>
      </c>
      <c r="N232">
        <v>-0.96379843621696704</v>
      </c>
      <c r="O232">
        <v>1.4493874882212201</v>
      </c>
      <c r="P232">
        <v>30.032748988634101</v>
      </c>
      <c r="Q232">
        <v>14.1380826737027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Row],[Ticker]],[1]!Table1[[Symbol]:[Industry]],2,FALSE),"-")</f>
        <v>-</v>
      </c>
      <c r="D233" t="s">
        <v>283</v>
      </c>
      <c r="E233">
        <v>31803.356860989999</v>
      </c>
      <c r="F233">
        <v>1328.7</v>
      </c>
      <c r="G233">
        <v>76.369430637494204</v>
      </c>
      <c r="H233">
        <v>-7.9147683671860003</v>
      </c>
      <c r="I233">
        <v>31.0475724233352</v>
      </c>
      <c r="J233">
        <v>2.1107024747823599</v>
      </c>
      <c r="K233">
        <v>1290.9777774061499</v>
      </c>
      <c r="L233">
        <v>1110.4053300977901</v>
      </c>
      <c r="M233">
        <v>14.317697662497199</v>
      </c>
      <c r="N233">
        <v>3.7515530622570901</v>
      </c>
      <c r="O233">
        <v>1.32526846772522</v>
      </c>
      <c r="P233">
        <v>13.938436065327</v>
      </c>
      <c r="Q233">
        <v>110.37048765041099</v>
      </c>
    </row>
    <row r="234" spans="1:17" x14ac:dyDescent="0.3">
      <c r="A234" t="s">
        <v>561</v>
      </c>
      <c r="B234" t="s">
        <v>562</v>
      </c>
      <c r="C234" t="str">
        <f>IFERROR(VLOOKUP(Table1[[#This Row],[Ticker]],[1]!Table1[[Symbol]:[Industry]],2,FALSE),"-")</f>
        <v>-</v>
      </c>
      <c r="D234" t="s">
        <v>508</v>
      </c>
      <c r="E234">
        <v>31562.441332679999</v>
      </c>
      <c r="F234">
        <v>4203.8999999999996</v>
      </c>
      <c r="G234">
        <v>-17.0201601236421</v>
      </c>
      <c r="H234">
        <v>-10.608610048884399</v>
      </c>
      <c r="I234">
        <v>-12.188871277643299</v>
      </c>
      <c r="J234">
        <v>-4.3221228547926597E-3</v>
      </c>
      <c r="K234">
        <v>4303.4470409320102</v>
      </c>
      <c r="L234">
        <v>4266.8531532553297</v>
      </c>
      <c r="M234">
        <v>40.032096935864402</v>
      </c>
      <c r="N234">
        <v>0.70667182740491397</v>
      </c>
      <c r="O234">
        <v>0.84225378554407904</v>
      </c>
      <c r="P234">
        <v>25.324103808368399</v>
      </c>
      <c r="Q234">
        <v>14.8386920534324</v>
      </c>
    </row>
    <row r="235" spans="1:17" x14ac:dyDescent="0.3">
      <c r="A235" t="s">
        <v>563</v>
      </c>
      <c r="B235" t="s">
        <v>564</v>
      </c>
      <c r="C235" t="str">
        <f>IFERROR(VLOOKUP(Table1[[#This Row],[Ticker]],[1]!Table1[[Symbol]:[Industry]],2,FALSE),"-")</f>
        <v>-</v>
      </c>
      <c r="D235" t="s">
        <v>21</v>
      </c>
      <c r="E235">
        <v>31562.39836064</v>
      </c>
      <c r="F235">
        <v>5383.4</v>
      </c>
      <c r="G235">
        <v>-7.7218070224942297</v>
      </c>
      <c r="H235">
        <v>7.5694643984733201</v>
      </c>
      <c r="I235">
        <v>-22.716485505732301</v>
      </c>
      <c r="J235">
        <v>0.62024213006747797</v>
      </c>
      <c r="K235">
        <v>5208.4977060900501</v>
      </c>
      <c r="L235">
        <v>5384.9123672532596</v>
      </c>
      <c r="M235">
        <v>77.047743730212105</v>
      </c>
      <c r="N235">
        <v>3.9387932253611</v>
      </c>
      <c r="O235">
        <v>0.95831344164186305</v>
      </c>
      <c r="P235">
        <v>27.195638444105899</v>
      </c>
      <c r="Q235">
        <v>25.567671584348901</v>
      </c>
    </row>
    <row r="236" spans="1:17" x14ac:dyDescent="0.3">
      <c r="A236" t="s">
        <v>565</v>
      </c>
      <c r="B236" t="s">
        <v>566</v>
      </c>
      <c r="C236" t="str">
        <f>IFERROR(VLOOKUP(Table1[[#This Row],[Ticker]],[1]!Table1[[Symbol]:[Industry]],2,FALSE),"-")</f>
        <v>-</v>
      </c>
      <c r="D236" t="s">
        <v>238</v>
      </c>
      <c r="E236">
        <v>31440.069722</v>
      </c>
      <c r="F236">
        <v>1697.4</v>
      </c>
      <c r="G236">
        <v>14.530682885159701</v>
      </c>
      <c r="H236">
        <v>-4.2087678280605401</v>
      </c>
      <c r="I236">
        <v>43.280412454219899</v>
      </c>
      <c r="J236">
        <v>-0.202715326553119</v>
      </c>
      <c r="K236">
        <v>1549.5537504424699</v>
      </c>
      <c r="L236">
        <v>1293.79396433796</v>
      </c>
      <c r="M236">
        <v>56.4255024111567</v>
      </c>
      <c r="N236">
        <v>1.8075615432065999</v>
      </c>
      <c r="O236">
        <v>0.87583896561310204</v>
      </c>
      <c r="P236">
        <v>8.4688346883468899</v>
      </c>
      <c r="Q236">
        <v>65.503120124804994</v>
      </c>
    </row>
    <row r="237" spans="1:17" x14ac:dyDescent="0.3">
      <c r="A237" t="s">
        <v>567</v>
      </c>
      <c r="B237" t="s">
        <v>568</v>
      </c>
      <c r="C237" t="str">
        <f>IFERROR(VLOOKUP(Table1[[#This Row],[Ticker]],[1]!Table1[[Symbol]:[Industry]],2,FALSE),"-")</f>
        <v>-</v>
      </c>
      <c r="D237" t="s">
        <v>238</v>
      </c>
      <c r="E237">
        <v>31142.436344350001</v>
      </c>
      <c r="F237">
        <v>4432</v>
      </c>
      <c r="G237">
        <v>10.786094335083</v>
      </c>
      <c r="H237">
        <v>6.0518216217977798</v>
      </c>
      <c r="I237">
        <v>28.655079431487501</v>
      </c>
      <c r="J237">
        <v>6.1040274217191204</v>
      </c>
      <c r="K237">
        <v>3833.08906995901</v>
      </c>
      <c r="L237">
        <v>3323.8887624037502</v>
      </c>
      <c r="M237">
        <v>69.4323504253219</v>
      </c>
      <c r="N237">
        <v>5.43867972733449</v>
      </c>
      <c r="O237">
        <v>1.12875321968237</v>
      </c>
      <c r="P237">
        <v>8.7071299638989004</v>
      </c>
      <c r="Q237">
        <v>75.559516735987302</v>
      </c>
    </row>
    <row r="238" spans="1:17" x14ac:dyDescent="0.3">
      <c r="A238" t="s">
        <v>569</v>
      </c>
      <c r="B238" t="s">
        <v>570</v>
      </c>
      <c r="C238" t="str">
        <f>IFERROR(VLOOKUP(Table1[[#This Row],[Ticker]],[1]!Table1[[Symbol]:[Industry]],2,FALSE),"-")</f>
        <v>-</v>
      </c>
      <c r="D238" t="s">
        <v>65</v>
      </c>
      <c r="E238">
        <v>31062.757532570002</v>
      </c>
      <c r="F238">
        <v>1816</v>
      </c>
      <c r="G238">
        <v>55.825135380720504</v>
      </c>
      <c r="H238">
        <v>-1.40282151560846</v>
      </c>
      <c r="I238">
        <v>-10.152427488264401</v>
      </c>
      <c r="J238">
        <v>-2.4513626664883499</v>
      </c>
      <c r="K238">
        <v>1815.61600123978</v>
      </c>
      <c r="L238">
        <v>1758.92012250584</v>
      </c>
      <c r="M238">
        <v>82.135082574266093</v>
      </c>
      <c r="N238">
        <v>-0.92899282471721101</v>
      </c>
      <c r="O238">
        <v>0.83764474536928402</v>
      </c>
      <c r="P238">
        <v>20.814977973568201</v>
      </c>
      <c r="Q238">
        <v>87.0236869207003</v>
      </c>
    </row>
    <row r="239" spans="1:17" x14ac:dyDescent="0.3">
      <c r="A239" t="s">
        <v>571</v>
      </c>
      <c r="B239" t="s">
        <v>572</v>
      </c>
      <c r="C239" t="str">
        <f>IFERROR(VLOOKUP(Table1[[#This Row],[Ticker]],[1]!Table1[[Symbol]:[Industry]],2,FALSE),"-")</f>
        <v>-</v>
      </c>
      <c r="D239" t="s">
        <v>573</v>
      </c>
      <c r="E239">
        <v>31035.932403945</v>
      </c>
      <c r="F239">
        <v>1260.25</v>
      </c>
      <c r="G239">
        <v>-0.91738777335788002</v>
      </c>
      <c r="H239">
        <v>9.9672692512391396</v>
      </c>
      <c r="I239">
        <v>-14.6832388267783</v>
      </c>
      <c r="J239">
        <v>13.9034850323263</v>
      </c>
      <c r="K239">
        <v>1141.67113741256</v>
      </c>
      <c r="L239">
        <v>1118.25572383393</v>
      </c>
      <c r="M239">
        <v>64.037545183474805</v>
      </c>
      <c r="N239">
        <v>7.35698408987599</v>
      </c>
      <c r="O239">
        <v>1.2266411673555699</v>
      </c>
      <c r="P239">
        <v>14.358262249553601</v>
      </c>
      <c r="Q239">
        <v>35.656620021528497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238</v>
      </c>
      <c r="E240">
        <v>30991.67024544</v>
      </c>
      <c r="F240">
        <v>6795.7</v>
      </c>
      <c r="G240">
        <v>14.251506226349401</v>
      </c>
      <c r="H240">
        <v>6.4089581467060199</v>
      </c>
      <c r="I240">
        <v>34.029917224657801</v>
      </c>
      <c r="J240">
        <v>7.8545767639403996</v>
      </c>
      <c r="K240">
        <v>5702.28832868479</v>
      </c>
      <c r="L240">
        <v>5003.8313201015999</v>
      </c>
      <c r="M240">
        <v>83.484742586614402</v>
      </c>
      <c r="N240">
        <v>8.61149607470856</v>
      </c>
      <c r="O240">
        <v>1.41171742678848</v>
      </c>
      <c r="P240">
        <v>8.1566284562296794</v>
      </c>
      <c r="Q240">
        <v>68.858243260032296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255</v>
      </c>
      <c r="E241">
        <v>30884.63822112</v>
      </c>
      <c r="F241">
        <v>2664.3</v>
      </c>
      <c r="G241">
        <v>45.396545503340398</v>
      </c>
      <c r="H241">
        <v>19.5976432719843</v>
      </c>
      <c r="I241">
        <v>37.149993344691403</v>
      </c>
      <c r="J241">
        <v>5.3536605640921202</v>
      </c>
      <c r="K241">
        <v>2230.1506283824301</v>
      </c>
      <c r="L241">
        <v>1912.78012264111</v>
      </c>
      <c r="M241">
        <v>67.2054665576009</v>
      </c>
      <c r="N241">
        <v>9.3759952629901502</v>
      </c>
      <c r="O241">
        <v>1.6182514861567101</v>
      </c>
      <c r="P241">
        <v>14.900724392898599</v>
      </c>
      <c r="Q241">
        <v>73.000876594915695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101</v>
      </c>
      <c r="E242">
        <v>30833.509220295</v>
      </c>
      <c r="F242">
        <v>4259.8999999999996</v>
      </c>
      <c r="G242">
        <v>0.25631826764567101</v>
      </c>
      <c r="H242">
        <v>7.36211510494695</v>
      </c>
      <c r="I242">
        <v>0.44726252206081901</v>
      </c>
      <c r="J242">
        <v>1.74444931146158</v>
      </c>
      <c r="K242">
        <v>4102.4206043423201</v>
      </c>
      <c r="L242">
        <v>3867.9623927245698</v>
      </c>
      <c r="M242">
        <v>59.662739889272899</v>
      </c>
      <c r="N242">
        <v>2.4724723979824201</v>
      </c>
      <c r="O242">
        <v>1.1882577077592</v>
      </c>
      <c r="P242">
        <v>7.3968872508744399</v>
      </c>
      <c r="Q242">
        <v>40.579160135302303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582</v>
      </c>
      <c r="E243">
        <v>30688.840691699999</v>
      </c>
      <c r="F243">
        <v>551.95000000000005</v>
      </c>
      <c r="G243">
        <v>-13.157709648466801</v>
      </c>
      <c r="H243">
        <v>10.7569143770269</v>
      </c>
      <c r="I243">
        <v>-12.963245447566999</v>
      </c>
      <c r="J243">
        <v>0.98465162756091296</v>
      </c>
      <c r="K243">
        <v>497.23442998718002</v>
      </c>
      <c r="L243">
        <v>495.74331294774902</v>
      </c>
      <c r="M243">
        <v>46.304973828466103</v>
      </c>
      <c r="N243">
        <v>6.2491281128369103</v>
      </c>
      <c r="O243">
        <v>0.84872224628860005</v>
      </c>
      <c r="P243">
        <v>6.3411540900443804</v>
      </c>
      <c r="Q243">
        <v>31.088944305901901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376</v>
      </c>
      <c r="E244">
        <v>30589.637064089999</v>
      </c>
      <c r="F244">
        <v>502.05</v>
      </c>
      <c r="G244">
        <v>-4.93652657580901</v>
      </c>
      <c r="H244">
        <v>-3.4572461995325598</v>
      </c>
      <c r="I244">
        <v>6.1208362991607403</v>
      </c>
      <c r="J244">
        <v>3.4122824744980398</v>
      </c>
      <c r="K244">
        <v>482.28035056250098</v>
      </c>
      <c r="L244">
        <v>457.52647172100302</v>
      </c>
      <c r="M244">
        <v>45.6599883982772</v>
      </c>
      <c r="N244">
        <v>4.1415061012263203</v>
      </c>
      <c r="O244">
        <v>1.0193669463863599</v>
      </c>
      <c r="P244">
        <v>11.1243900009959</v>
      </c>
      <c r="Q244">
        <v>37.547945205479401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400</v>
      </c>
      <c r="E245">
        <v>30536.880239819999</v>
      </c>
      <c r="F245">
        <v>1687.9</v>
      </c>
      <c r="G245">
        <v>86.279428366108604</v>
      </c>
      <c r="H245">
        <v>0.83771351815707995</v>
      </c>
      <c r="I245">
        <v>71.152194544661597</v>
      </c>
      <c r="J245">
        <v>-1.8337155281886801</v>
      </c>
      <c r="K245">
        <v>1523.6598987048201</v>
      </c>
      <c r="L245">
        <v>1218.7994203964099</v>
      </c>
      <c r="M245">
        <v>43.829974460586698</v>
      </c>
      <c r="N245">
        <v>4.3365897352824296</v>
      </c>
      <c r="O245">
        <v>0.69398781080990202</v>
      </c>
      <c r="P245">
        <v>6.5199360151667802</v>
      </c>
      <c r="Q245">
        <v>140.54439219039401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65</v>
      </c>
      <c r="E246">
        <v>30505.198423574999</v>
      </c>
      <c r="F246">
        <v>2345.85</v>
      </c>
      <c r="G246">
        <v>30.730468007990599</v>
      </c>
      <c r="H246">
        <v>-6.4284318701642702</v>
      </c>
      <c r="I246">
        <v>12.9734282155163</v>
      </c>
      <c r="J246">
        <v>-3.60937374842291</v>
      </c>
      <c r="K246">
        <v>2322.6595814857601</v>
      </c>
      <c r="L246">
        <v>2069.8022087734598</v>
      </c>
      <c r="M246">
        <v>66.242162266132695</v>
      </c>
      <c r="N246">
        <v>-0.97700388140762295</v>
      </c>
      <c r="O246">
        <v>0.40291997205749602</v>
      </c>
      <c r="P246">
        <v>8.27631775262698</v>
      </c>
      <c r="Q246">
        <v>69.180008654262195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494</v>
      </c>
      <c r="E247">
        <v>30085.639477259901</v>
      </c>
      <c r="F247">
        <v>76.09</v>
      </c>
      <c r="G247">
        <v>7.9319946293696599</v>
      </c>
      <c r="H247">
        <v>5.3455075467815201</v>
      </c>
      <c r="I247">
        <v>15.8282130271312</v>
      </c>
      <c r="J247">
        <v>3.81087539431616</v>
      </c>
      <c r="K247">
        <v>69.552738741148303</v>
      </c>
      <c r="L247">
        <v>65.473525280900603</v>
      </c>
      <c r="M247">
        <v>41.497081633863999</v>
      </c>
      <c r="N247">
        <v>6.7619216821628703</v>
      </c>
      <c r="O247">
        <v>2.3168069329243699</v>
      </c>
      <c r="P247">
        <v>5.1386515967932702</v>
      </c>
      <c r="Q247">
        <v>37.470641373080397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24</v>
      </c>
      <c r="E248">
        <v>30012.371044109899</v>
      </c>
      <c r="F248">
        <v>209.23</v>
      </c>
      <c r="G248">
        <v>-38.0271597883334</v>
      </c>
      <c r="H248">
        <v>9.9444044547426493</v>
      </c>
      <c r="I248">
        <v>-22.747618496331999</v>
      </c>
      <c r="J248">
        <v>6.8656272727794603</v>
      </c>
      <c r="K248">
        <v>192.109612060952</v>
      </c>
      <c r="L248">
        <v>207.92478737355799</v>
      </c>
      <c r="M248">
        <v>53.928414947355797</v>
      </c>
      <c r="N248">
        <v>7.1828656561490902</v>
      </c>
      <c r="O248">
        <v>1.01495378686816</v>
      </c>
      <c r="P248">
        <v>25.746785833771401</v>
      </c>
      <c r="Q248">
        <v>23.694945314809299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349</v>
      </c>
      <c r="E249">
        <v>29862.792350299998</v>
      </c>
      <c r="F249">
        <v>399.15</v>
      </c>
      <c r="G249">
        <v>-21.914107074055998</v>
      </c>
      <c r="H249">
        <v>-9.1619843065940891</v>
      </c>
      <c r="I249">
        <v>-7.6801658397210701</v>
      </c>
      <c r="J249">
        <v>1.6149154766940099</v>
      </c>
      <c r="K249">
        <v>416.26327041015799</v>
      </c>
      <c r="L249">
        <v>422.94782355108799</v>
      </c>
      <c r="M249">
        <v>30.1074088725289</v>
      </c>
      <c r="N249">
        <v>-0.39330688829191102</v>
      </c>
      <c r="O249">
        <v>0.90466656779441101</v>
      </c>
      <c r="P249">
        <v>22.259802079418701</v>
      </c>
      <c r="Q249">
        <v>12.6905702992659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597</v>
      </c>
      <c r="E250">
        <v>29607.600462220002</v>
      </c>
      <c r="F250">
        <v>837.6</v>
      </c>
      <c r="G250">
        <v>65.756290073142296</v>
      </c>
      <c r="H250">
        <v>2.9260903933969602</v>
      </c>
      <c r="I250">
        <v>21.1931284655236</v>
      </c>
      <c r="J250">
        <v>6.57923996170432</v>
      </c>
      <c r="K250">
        <v>776.98842294944905</v>
      </c>
      <c r="L250">
        <v>673.35933135245898</v>
      </c>
      <c r="M250">
        <v>76.491604036628303</v>
      </c>
      <c r="N250">
        <v>4.5825767172310696</v>
      </c>
      <c r="O250">
        <v>1.0792111965397899</v>
      </c>
      <c r="P250">
        <v>7.5632760267430701</v>
      </c>
      <c r="Q250">
        <v>99.499821364773098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600</v>
      </c>
      <c r="E251">
        <v>29547.273343500001</v>
      </c>
      <c r="F251">
        <v>304.05</v>
      </c>
      <c r="G251">
        <v>151.27846003594701</v>
      </c>
      <c r="H251">
        <v>-5.5867932346185496</v>
      </c>
      <c r="I251">
        <v>-6.0287139431363501</v>
      </c>
      <c r="J251">
        <v>4.4825189873106297E-2</v>
      </c>
      <c r="K251">
        <v>295.77568003245801</v>
      </c>
      <c r="L251">
        <v>263.85169486926401</v>
      </c>
      <c r="M251">
        <v>54.297612697822998</v>
      </c>
      <c r="N251">
        <v>1.15325764383462</v>
      </c>
      <c r="O251">
        <v>0.54160278144058405</v>
      </c>
      <c r="P251">
        <v>26.393685249136599</v>
      </c>
      <c r="Q251">
        <v>185.76127819548799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-</v>
      </c>
      <c r="D252" t="s">
        <v>296</v>
      </c>
      <c r="E252">
        <v>29514.062569490001</v>
      </c>
      <c r="F252">
        <v>445.95</v>
      </c>
      <c r="G252">
        <v>84.442748977419399</v>
      </c>
      <c r="H252">
        <v>-9.8934229443260904</v>
      </c>
      <c r="I252">
        <v>79.441385706751902</v>
      </c>
      <c r="J252">
        <v>5.3342422586562597</v>
      </c>
      <c r="K252">
        <v>443.78644768554398</v>
      </c>
      <c r="L252">
        <v>361.30436785863498</v>
      </c>
      <c r="M252">
        <v>39.255875302577202</v>
      </c>
      <c r="N252">
        <v>0.74323188369458304</v>
      </c>
      <c r="O252">
        <v>1.0715051343058499</v>
      </c>
      <c r="P252">
        <v>12.613521695257299</v>
      </c>
      <c r="Q252">
        <v>119.35563207083101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151</v>
      </c>
      <c r="E253">
        <v>29303.742769494998</v>
      </c>
      <c r="F253">
        <v>314.89999999999998</v>
      </c>
      <c r="G253">
        <v>23.7687570026484</v>
      </c>
      <c r="H253">
        <v>15.780045442002701</v>
      </c>
      <c r="I253">
        <v>33.091623314009503</v>
      </c>
      <c r="J253">
        <v>-3.1940987413522901</v>
      </c>
      <c r="K253">
        <v>283.19242951613302</v>
      </c>
      <c r="L253">
        <v>248.55368610809199</v>
      </c>
      <c r="M253">
        <v>81.235817997635706</v>
      </c>
      <c r="N253">
        <v>2.5439248609990099</v>
      </c>
      <c r="O253">
        <v>0.65335943674146102</v>
      </c>
      <c r="P253">
        <v>6.4623690060336703</v>
      </c>
      <c r="Q253">
        <v>63.202902306296899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65</v>
      </c>
      <c r="E254">
        <v>29234.692961600002</v>
      </c>
      <c r="F254">
        <v>1230.5999999999999</v>
      </c>
      <c r="G254">
        <v>66.740274909513204</v>
      </c>
      <c r="H254">
        <v>14.1534944995069</v>
      </c>
      <c r="I254">
        <v>38.850057001966498</v>
      </c>
      <c r="J254">
        <v>1.2166199817612999</v>
      </c>
      <c r="K254">
        <v>1108.4996175455101</v>
      </c>
      <c r="L254">
        <v>925.63426102486801</v>
      </c>
      <c r="M254">
        <v>55.399186873859598</v>
      </c>
      <c r="N254">
        <v>4.3186206178418702</v>
      </c>
      <c r="O254">
        <v>0.80996832593512402</v>
      </c>
      <c r="P254">
        <v>2.7141231919388802</v>
      </c>
      <c r="Q254">
        <v>97.909295593438401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137</v>
      </c>
      <c r="E255">
        <v>29227.185003089999</v>
      </c>
      <c r="F255">
        <v>1359.15</v>
      </c>
      <c r="G255">
        <v>107.11014945439599</v>
      </c>
      <c r="H255">
        <v>6.93892745898569</v>
      </c>
      <c r="I255">
        <v>46.1975700722748</v>
      </c>
      <c r="J255">
        <v>-2.2651954718941498</v>
      </c>
      <c r="K255">
        <v>1194.7719584010799</v>
      </c>
      <c r="L255">
        <v>946.37319701047204</v>
      </c>
      <c r="M255">
        <v>80.221943134901693</v>
      </c>
      <c r="N255">
        <v>4.65792375970919</v>
      </c>
      <c r="O255">
        <v>0.99727755044090405</v>
      </c>
      <c r="P255">
        <v>5.9485707979251599</v>
      </c>
      <c r="Q255">
        <v>147.07325940737999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73</v>
      </c>
      <c r="E256">
        <v>27914.650781249999</v>
      </c>
      <c r="F256">
        <v>1530.45</v>
      </c>
      <c r="G256">
        <v>132.63274367922</v>
      </c>
      <c r="H256">
        <v>15.7733362305306</v>
      </c>
      <c r="I256">
        <v>88.037847319950401</v>
      </c>
      <c r="J256">
        <v>4.0062566878933401</v>
      </c>
      <c r="K256">
        <v>1268.41251109325</v>
      </c>
      <c r="L256">
        <v>917.41213274892004</v>
      </c>
      <c r="M256">
        <v>95.2242623476033</v>
      </c>
      <c r="N256">
        <v>5.9905310352897398</v>
      </c>
      <c r="O256">
        <v>1.49482561268847</v>
      </c>
      <c r="P256">
        <v>8.6575843706099498</v>
      </c>
      <c r="Q256">
        <v>240.1</v>
      </c>
    </row>
    <row r="257" spans="1:17" hidden="1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129</v>
      </c>
      <c r="E257">
        <v>27743.837532400001</v>
      </c>
      <c r="F257">
        <v>459.05</v>
      </c>
      <c r="G257">
        <v>112.238924076373</v>
      </c>
      <c r="H257">
        <v>-1.7234066274847299</v>
      </c>
      <c r="I257">
        <v>14.463505617131499</v>
      </c>
      <c r="J257">
        <v>-2.80874500530141</v>
      </c>
      <c r="K257">
        <v>437.760978887504</v>
      </c>
      <c r="L257">
        <v>383.849180695455</v>
      </c>
      <c r="M257">
        <v>57.0569240258448</v>
      </c>
      <c r="N257">
        <v>3.5183032400803098</v>
      </c>
      <c r="O257">
        <v>1.47553515470437</v>
      </c>
      <c r="P257">
        <v>25.770613222960399</v>
      </c>
      <c r="Q257">
        <v>148.80758807588001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165</v>
      </c>
      <c r="E258">
        <v>27733.21633617</v>
      </c>
      <c r="F258">
        <v>799.35</v>
      </c>
      <c r="G258">
        <v>35.1930724035983</v>
      </c>
      <c r="H258">
        <v>-0.144287730001253</v>
      </c>
      <c r="I258">
        <v>6.7256008003401204</v>
      </c>
      <c r="J258">
        <v>-2.2538524427619402</v>
      </c>
      <c r="K258">
        <v>818.560118670149</v>
      </c>
      <c r="L258">
        <v>743.95498250733601</v>
      </c>
      <c r="M258">
        <v>47.824375812500698</v>
      </c>
      <c r="N258">
        <v>-1.93205056127675</v>
      </c>
      <c r="O258">
        <v>0.93601531846201602</v>
      </c>
      <c r="P258">
        <v>23.850628635766501</v>
      </c>
      <c r="Q258">
        <v>70.6189967982924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165</v>
      </c>
      <c r="E259">
        <v>27621.949442149999</v>
      </c>
      <c r="F259">
        <v>1126.3</v>
      </c>
      <c r="G259">
        <v>-11.682731481790301</v>
      </c>
      <c r="H259">
        <v>2.4976402161043398</v>
      </c>
      <c r="I259">
        <v>0.986372831530404</v>
      </c>
      <c r="J259">
        <v>3.1611587608584601</v>
      </c>
      <c r="K259">
        <v>1086.5945035084101</v>
      </c>
      <c r="L259">
        <v>1052.76037232821</v>
      </c>
      <c r="M259">
        <v>51.629027035788397</v>
      </c>
      <c r="N259">
        <v>2.7218423552342701</v>
      </c>
      <c r="O259">
        <v>1.2540003529797601</v>
      </c>
      <c r="P259">
        <v>19.7727070940246</v>
      </c>
      <c r="Q259">
        <v>20.718113612004199</v>
      </c>
    </row>
    <row r="260" spans="1:17" hidden="1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35</v>
      </c>
      <c r="E260">
        <v>27534.414246799999</v>
      </c>
      <c r="F260">
        <v>334.1</v>
      </c>
      <c r="G260">
        <v>-15.445974444438701</v>
      </c>
      <c r="H260">
        <v>19.166117703074899</v>
      </c>
      <c r="I260">
        <v>-1.3841292741303499</v>
      </c>
      <c r="J260">
        <v>-6.5507021953157896</v>
      </c>
      <c r="M260">
        <v>0</v>
      </c>
      <c r="N260">
        <v>4.6835367491271302</v>
      </c>
      <c r="P260">
        <v>11.343909009278599</v>
      </c>
      <c r="Q260">
        <v>19.942559684078201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Row],[Ticker]],[1]!Table1[[Symbol]:[Industry]],2,FALSE),"-")</f>
        <v>-</v>
      </c>
      <c r="D261" t="s">
        <v>621</v>
      </c>
      <c r="E261">
        <v>27372.465120000001</v>
      </c>
      <c r="F261">
        <v>881.45</v>
      </c>
      <c r="G261">
        <v>7.1864818579566103</v>
      </c>
      <c r="H261">
        <v>4.0688734464494498</v>
      </c>
      <c r="I261">
        <v>-5.3193746160482096</v>
      </c>
      <c r="J261">
        <v>3.2679646852793098</v>
      </c>
      <c r="K261">
        <v>828.41356672703</v>
      </c>
      <c r="L261">
        <v>781.43325906962298</v>
      </c>
      <c r="M261">
        <v>35.5182931074295</v>
      </c>
      <c r="N261">
        <v>4.5493687990945304</v>
      </c>
      <c r="O261">
        <v>0.85646504170528803</v>
      </c>
      <c r="P261">
        <v>5.2980883771059002</v>
      </c>
      <c r="Q261">
        <v>43.325203252032502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216</v>
      </c>
      <c r="E262">
        <v>27081.27727074</v>
      </c>
      <c r="F262">
        <v>712.95</v>
      </c>
      <c r="G262">
        <v>-28.988763661988099</v>
      </c>
      <c r="H262">
        <v>-0.69651726439868999</v>
      </c>
      <c r="I262">
        <v>-6.1209008261929201</v>
      </c>
      <c r="J262">
        <v>2.09260316509019</v>
      </c>
      <c r="K262">
        <v>694.77358964500195</v>
      </c>
      <c r="L262">
        <v>706.47152892906104</v>
      </c>
      <c r="M262">
        <v>39.975166116648097</v>
      </c>
      <c r="N262">
        <v>2.4062771655590298</v>
      </c>
      <c r="O262">
        <v>1.12163560835813</v>
      </c>
      <c r="P262">
        <v>20.660635388175798</v>
      </c>
      <c r="Q262">
        <v>17.329054554431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-</v>
      </c>
      <c r="D263" t="s">
        <v>238</v>
      </c>
      <c r="E263">
        <v>26289.356800000001</v>
      </c>
      <c r="F263">
        <v>2736.85</v>
      </c>
      <c r="G263">
        <v>-2.7555812965532498</v>
      </c>
      <c r="H263">
        <v>11.6381806475005</v>
      </c>
      <c r="I263">
        <v>14.962046623129099</v>
      </c>
      <c r="J263">
        <v>1.37344783991593</v>
      </c>
      <c r="K263">
        <v>2411.90480099361</v>
      </c>
      <c r="L263">
        <v>2217.1074196566501</v>
      </c>
      <c r="M263">
        <v>69.615691047638705</v>
      </c>
      <c r="N263">
        <v>5.8613486894918596</v>
      </c>
      <c r="O263">
        <v>0.84437242282262104</v>
      </c>
      <c r="P263">
        <v>4.3170067778650596</v>
      </c>
      <c r="Q263">
        <v>45.949765358361702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Row],[Ticker]],[1]!Table1[[Symbol]:[Industry]],2,FALSE),"-")</f>
        <v>-</v>
      </c>
      <c r="D264" t="s">
        <v>46</v>
      </c>
      <c r="E264">
        <v>26235</v>
      </c>
      <c r="F264">
        <v>166.07</v>
      </c>
      <c r="G264">
        <v>281.90712673075097</v>
      </c>
      <c r="H264">
        <v>7.9216933709660102</v>
      </c>
      <c r="I264">
        <v>101.79859309017699</v>
      </c>
      <c r="J264">
        <v>4.5800905317177003</v>
      </c>
      <c r="K264">
        <v>142.20639496662801</v>
      </c>
      <c r="L264">
        <v>109.78050907316199</v>
      </c>
      <c r="M264">
        <v>62.1825077989037</v>
      </c>
      <c r="N264">
        <v>10.0645908116848</v>
      </c>
      <c r="O264">
        <v>2.0623811739899298</v>
      </c>
      <c r="P264">
        <v>6.4912386343108199</v>
      </c>
      <c r="Q264">
        <v>334.73821989528699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Row],[Ticker]],[1]!Table1[[Symbol]:[Industry]],2,FALSE),"-")</f>
        <v>-</v>
      </c>
      <c r="D265" t="s">
        <v>630</v>
      </c>
      <c r="E265">
        <v>26218.4497686</v>
      </c>
      <c r="F265">
        <v>776.15</v>
      </c>
      <c r="G265">
        <v>50.732519245551103</v>
      </c>
      <c r="H265">
        <v>10.546790665392701</v>
      </c>
      <c r="I265">
        <v>1.2942175083625</v>
      </c>
      <c r="J265">
        <v>1.2961783632294599</v>
      </c>
      <c r="K265">
        <v>688.97070439924505</v>
      </c>
      <c r="L265">
        <v>634.72434803285898</v>
      </c>
      <c r="M265">
        <v>52.052212903557098</v>
      </c>
      <c r="N265">
        <v>6.7636551681500698</v>
      </c>
      <c r="O265">
        <v>1.62671807000182</v>
      </c>
      <c r="P265">
        <v>2.1194356760935298</v>
      </c>
      <c r="Q265">
        <v>83.486997635933704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-</v>
      </c>
      <c r="D266" t="s">
        <v>65</v>
      </c>
      <c r="E266">
        <v>25881.398137759999</v>
      </c>
      <c r="F266">
        <v>1754.8</v>
      </c>
      <c r="G266">
        <v>24.1490770539084</v>
      </c>
      <c r="H266">
        <v>-6.3853366968182597</v>
      </c>
      <c r="I266">
        <v>7.4422791193099496</v>
      </c>
      <c r="J266">
        <v>-5.0570648414375103</v>
      </c>
      <c r="K266">
        <v>1780.6309876354001</v>
      </c>
      <c r="L266">
        <v>1601.9678304892</v>
      </c>
      <c r="M266">
        <v>23.094124258569199</v>
      </c>
      <c r="N266">
        <v>-2.8684713566165301</v>
      </c>
      <c r="O266">
        <v>1.0210823658113599</v>
      </c>
      <c r="P266">
        <v>10.553909277410501</v>
      </c>
      <c r="Q266">
        <v>55.2542522837362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Row],[Ticker]],[1]!Table1[[Symbol]:[Industry]],2,FALSE),"-")</f>
        <v>-</v>
      </c>
      <c r="D267" t="s">
        <v>255</v>
      </c>
      <c r="E267">
        <v>25703.447268</v>
      </c>
      <c r="F267">
        <v>15960.1</v>
      </c>
      <c r="G267">
        <v>9.5481384331387993</v>
      </c>
      <c r="H267">
        <v>10.9265519988377</v>
      </c>
      <c r="I267">
        <v>-7.7317712332886801</v>
      </c>
      <c r="J267">
        <v>-9.8018059524425993</v>
      </c>
      <c r="K267">
        <v>15434.088804306601</v>
      </c>
      <c r="L267">
        <v>14631.584407926201</v>
      </c>
      <c r="M267">
        <v>53.559531047312298</v>
      </c>
      <c r="N267">
        <v>-1.7414965764032999</v>
      </c>
      <c r="O267">
        <v>5.1675730291238704</v>
      </c>
      <c r="P267">
        <v>14.3476544633178</v>
      </c>
      <c r="Q267">
        <v>36.597327125440202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Row],[Ticker]],[1]!Table1[[Symbol]:[Industry]],2,FALSE),"-")</f>
        <v>-</v>
      </c>
      <c r="D268" t="s">
        <v>46</v>
      </c>
      <c r="E268">
        <v>25577.3255493</v>
      </c>
      <c r="F268">
        <v>276.39999999999998</v>
      </c>
      <c r="G268">
        <v>197.51554116413499</v>
      </c>
      <c r="H268">
        <v>-7.0468919648527102</v>
      </c>
      <c r="I268">
        <v>54.595696577134298</v>
      </c>
      <c r="J268">
        <v>-0.65435962890330901</v>
      </c>
      <c r="K268">
        <v>253.76781798131199</v>
      </c>
      <c r="L268">
        <v>202.6355775255</v>
      </c>
      <c r="M268">
        <v>60.119811748445997</v>
      </c>
      <c r="N268">
        <v>4.5450916328219204</v>
      </c>
      <c r="O268">
        <v>1.0389322648903301</v>
      </c>
      <c r="P268">
        <v>9.0629522431258902</v>
      </c>
      <c r="Q268">
        <v>249.873417721518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Row],[Ticker]],[1]!Table1[[Symbol]:[Industry]],2,FALSE),"-")</f>
        <v>-</v>
      </c>
      <c r="D269" t="s">
        <v>283</v>
      </c>
      <c r="E269">
        <v>25443.331829625</v>
      </c>
      <c r="F269">
        <v>1200.3</v>
      </c>
      <c r="G269">
        <v>-10.2656824238622</v>
      </c>
      <c r="H269">
        <v>-8.7410081168415203</v>
      </c>
      <c r="I269">
        <v>-6.7214810970962802</v>
      </c>
      <c r="J269">
        <v>5.5972811594599603E-2</v>
      </c>
      <c r="K269">
        <v>1244.3122775294801</v>
      </c>
      <c r="L269">
        <v>1185.9152814669001</v>
      </c>
      <c r="M269">
        <v>40.878713788214597</v>
      </c>
      <c r="N269">
        <v>-2.6279647895576002</v>
      </c>
      <c r="O269">
        <v>1.41694359867533</v>
      </c>
      <c r="P269">
        <v>20.3782387736399</v>
      </c>
      <c r="Q269">
        <v>23.997933884297499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Row],[Ticker]],[1]!Table1[[Symbol]:[Industry]],2,FALSE),"-")</f>
        <v>-</v>
      </c>
      <c r="D270" t="s">
        <v>400</v>
      </c>
      <c r="E270">
        <v>25258.467030075</v>
      </c>
      <c r="F270">
        <v>426.5</v>
      </c>
      <c r="G270">
        <v>20.587226033573302</v>
      </c>
      <c r="H270">
        <v>2.6705050146532701</v>
      </c>
      <c r="I270">
        <v>31.599530856588501</v>
      </c>
      <c r="J270">
        <v>1.12395382163782</v>
      </c>
      <c r="K270">
        <v>370.52973808944199</v>
      </c>
      <c r="L270">
        <v>323.39542887313797</v>
      </c>
      <c r="M270">
        <v>77.116161910442202</v>
      </c>
      <c r="N270">
        <v>5.4875046671291496</v>
      </c>
      <c r="O270">
        <v>0.67046587598246199</v>
      </c>
      <c r="P270">
        <v>2.34466588511137</v>
      </c>
      <c r="Q270">
        <v>63.253588516746397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Row],[Ticker]],[1]!Table1[[Symbol]:[Industry]],2,FALSE),"-")</f>
        <v>-</v>
      </c>
      <c r="D271" t="s">
        <v>255</v>
      </c>
      <c r="E271">
        <v>25049.16322798</v>
      </c>
      <c r="F271">
        <v>11922</v>
      </c>
      <c r="G271">
        <v>173.559093956547</v>
      </c>
      <c r="H271">
        <v>10.3464241051441</v>
      </c>
      <c r="I271">
        <v>40.570963744316799</v>
      </c>
      <c r="J271">
        <v>0.23605051760597001</v>
      </c>
      <c r="K271">
        <v>10587.5441255529</v>
      </c>
      <c r="L271">
        <v>8201.4288560366895</v>
      </c>
      <c r="M271">
        <v>83.688490229349796</v>
      </c>
      <c r="N271">
        <v>3.56356381057316</v>
      </c>
      <c r="O271">
        <v>0.58818106676958204</v>
      </c>
      <c r="P271">
        <v>6.1508136218755203</v>
      </c>
      <c r="Q271">
        <v>211.96111429663699</v>
      </c>
    </row>
    <row r="272" spans="1:17" hidden="1" x14ac:dyDescent="0.3">
      <c r="A272" t="s">
        <v>643</v>
      </c>
      <c r="B272" t="s">
        <v>644</v>
      </c>
      <c r="C272" t="str">
        <f>IFERROR(VLOOKUP(Table1[[#This Row],[Ticker]],[1]!Table1[[Symbol]:[Industry]],2,FALSE),"-")</f>
        <v>-</v>
      </c>
      <c r="D272" t="s">
        <v>454</v>
      </c>
      <c r="E272">
        <v>24929.775000000001</v>
      </c>
      <c r="F272">
        <v>806.6</v>
      </c>
      <c r="G272">
        <v>113.165830340368</v>
      </c>
      <c r="H272">
        <v>23.402019039432599</v>
      </c>
      <c r="I272">
        <v>110.722301775655</v>
      </c>
      <c r="J272">
        <v>-1.6553160882456399</v>
      </c>
      <c r="K272">
        <v>667.23148517436596</v>
      </c>
      <c r="L272">
        <v>488.39991760937102</v>
      </c>
      <c r="M272">
        <v>78.720207531864105</v>
      </c>
      <c r="N272">
        <v>6.7686134166254197</v>
      </c>
      <c r="O272">
        <v>0.62151359469229095</v>
      </c>
      <c r="P272">
        <v>10.0483511033969</v>
      </c>
      <c r="Q272">
        <v>188.07142857142799</v>
      </c>
    </row>
    <row r="273" spans="1:17" x14ac:dyDescent="0.3">
      <c r="A273" t="s">
        <v>645</v>
      </c>
      <c r="B273" t="s">
        <v>646</v>
      </c>
      <c r="C273" t="str">
        <f>IFERROR(VLOOKUP(Table1[[#This Row],[Ticker]],[1]!Table1[[Symbol]:[Industry]],2,FALSE),"-")</f>
        <v>-</v>
      </c>
      <c r="D273" t="s">
        <v>621</v>
      </c>
      <c r="E273">
        <v>24850.725250560001</v>
      </c>
      <c r="F273">
        <v>1120.1500000000001</v>
      </c>
      <c r="G273">
        <v>-41.132279403851797</v>
      </c>
      <c r="H273">
        <v>7.8470510134845197</v>
      </c>
      <c r="I273">
        <v>-24.132473978988902</v>
      </c>
      <c r="J273">
        <v>-3.7798627013079498E-3</v>
      </c>
      <c r="K273">
        <v>1047.26171733001</v>
      </c>
      <c r="L273">
        <v>1100.19056840032</v>
      </c>
      <c r="M273">
        <v>54.940439150330697</v>
      </c>
      <c r="N273">
        <v>2.1403278480663399</v>
      </c>
      <c r="O273">
        <v>0.82931820732015604</v>
      </c>
      <c r="P273">
        <v>32.830424496719097</v>
      </c>
      <c r="Q273">
        <v>26.420630889904601</v>
      </c>
    </row>
    <row r="274" spans="1:17" x14ac:dyDescent="0.3">
      <c r="A274" t="s">
        <v>647</v>
      </c>
      <c r="B274" t="s">
        <v>648</v>
      </c>
      <c r="C274" t="str">
        <f>IFERROR(VLOOKUP(Table1[[#This Row],[Ticker]],[1]!Table1[[Symbol]:[Industry]],2,FALSE),"-")</f>
        <v>-</v>
      </c>
      <c r="D274" t="s">
        <v>649</v>
      </c>
      <c r="E274">
        <v>24580.790808000002</v>
      </c>
      <c r="F274">
        <v>2217.8000000000002</v>
      </c>
      <c r="G274">
        <v>143.39929867397299</v>
      </c>
      <c r="H274">
        <v>0.60875194222087003</v>
      </c>
      <c r="I274">
        <v>68.446505323185306</v>
      </c>
      <c r="J274">
        <v>3.3230383929473102</v>
      </c>
      <c r="K274">
        <v>2012.2239302379301</v>
      </c>
      <c r="L274">
        <v>1560.3499681764599</v>
      </c>
      <c r="M274">
        <v>76.128279851996396</v>
      </c>
      <c r="N274">
        <v>3.2879016428794201</v>
      </c>
      <c r="O274">
        <v>0.69662775885993999</v>
      </c>
      <c r="P274">
        <v>8.06204346649832</v>
      </c>
      <c r="Q274">
        <v>180.73417721518899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255</v>
      </c>
      <c r="E275">
        <v>24370.688352599998</v>
      </c>
      <c r="F275">
        <v>1292.95</v>
      </c>
      <c r="G275">
        <v>-14.529777165510099</v>
      </c>
      <c r="H275">
        <v>4.2856575654931799</v>
      </c>
      <c r="I275">
        <v>-6.0694392126481702</v>
      </c>
      <c r="J275">
        <v>0.51465865111794895</v>
      </c>
      <c r="K275">
        <v>1192.9445682765099</v>
      </c>
      <c r="L275">
        <v>1164.677453046</v>
      </c>
      <c r="M275">
        <v>49.143999974901902</v>
      </c>
      <c r="N275">
        <v>4.0825712410650103</v>
      </c>
      <c r="O275">
        <v>1.05392166074966</v>
      </c>
      <c r="P275">
        <v>3.6931049151165798</v>
      </c>
      <c r="Q275">
        <v>28.9018493594536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188</v>
      </c>
      <c r="E276">
        <v>23780.52</v>
      </c>
      <c r="F276">
        <v>701.05</v>
      </c>
      <c r="G276">
        <v>44.258034196679297</v>
      </c>
      <c r="H276">
        <v>33.811688889541102</v>
      </c>
      <c r="I276">
        <v>31.374552790853201</v>
      </c>
      <c r="J276">
        <v>-0.92859621006454596</v>
      </c>
      <c r="K276">
        <v>590.40405334630498</v>
      </c>
      <c r="L276">
        <v>512.91433716814197</v>
      </c>
      <c r="M276">
        <v>74.935180431994993</v>
      </c>
      <c r="N276">
        <v>5.8487543222470704</v>
      </c>
      <c r="O276">
        <v>0.52043165621041598</v>
      </c>
      <c r="P276">
        <v>8.6941017045859699</v>
      </c>
      <c r="Q276">
        <v>72.226999140154703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Row],[Ticker]],[1]!Table1[[Symbol]:[Industry]],2,FALSE),"-")</f>
        <v>-</v>
      </c>
      <c r="D277" t="s">
        <v>445</v>
      </c>
      <c r="E277">
        <v>23733.9187852</v>
      </c>
      <c r="F277">
        <v>6513.25</v>
      </c>
      <c r="G277">
        <v>26.051751457641998</v>
      </c>
      <c r="H277">
        <v>7.1838314983546203</v>
      </c>
      <c r="I277">
        <v>7.8868202328786996</v>
      </c>
      <c r="J277">
        <v>0.91950397386581695</v>
      </c>
      <c r="K277">
        <v>5625.1112317832303</v>
      </c>
      <c r="L277">
        <v>5390.9222239035198</v>
      </c>
      <c r="M277">
        <v>36.2259452028254</v>
      </c>
      <c r="N277">
        <v>11.8198392255184</v>
      </c>
      <c r="O277">
        <v>1.9627709726063001</v>
      </c>
      <c r="P277">
        <v>2.4066326334779098</v>
      </c>
      <c r="Q277">
        <v>53.035091223082397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Row],[Ticker]],[1]!Table1[[Symbol]:[Industry]],2,FALSE),"-")</f>
        <v>-</v>
      </c>
      <c r="D278" t="s">
        <v>65</v>
      </c>
      <c r="E278">
        <v>23639.042531879899</v>
      </c>
      <c r="F278">
        <v>430</v>
      </c>
      <c r="G278">
        <v>-6.7400159358353697</v>
      </c>
      <c r="H278">
        <v>-6.38478727430057</v>
      </c>
      <c r="I278">
        <v>-2.29570184306308</v>
      </c>
      <c r="J278">
        <v>-1.4847705831645901</v>
      </c>
      <c r="K278">
        <v>431.78880189163499</v>
      </c>
      <c r="L278">
        <v>410.88549732671902</v>
      </c>
      <c r="M278">
        <v>44.903988355965602</v>
      </c>
      <c r="N278">
        <v>-0.92003694133875302</v>
      </c>
      <c r="O278">
        <v>0.61288780141763599</v>
      </c>
      <c r="P278">
        <v>9.53488372093023</v>
      </c>
      <c r="Q278">
        <v>31.037635227792101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Row],[Ticker]],[1]!Table1[[Symbol]:[Industry]],2,FALSE),"-")</f>
        <v>-</v>
      </c>
      <c r="D279" t="s">
        <v>597</v>
      </c>
      <c r="E279">
        <v>23516.122749079899</v>
      </c>
      <c r="F279">
        <v>741.6</v>
      </c>
      <c r="G279">
        <v>19.329089484526701</v>
      </c>
      <c r="H279">
        <v>-2.7349483204180198</v>
      </c>
      <c r="I279">
        <v>-10.133766362624099</v>
      </c>
      <c r="J279">
        <v>4.1824928979112901</v>
      </c>
      <c r="K279">
        <v>729.94711097199399</v>
      </c>
      <c r="L279">
        <v>705.82531183429796</v>
      </c>
      <c r="M279">
        <v>46.676653320350702</v>
      </c>
      <c r="N279">
        <v>2.2128106134250398</v>
      </c>
      <c r="O279">
        <v>0.78478732515751704</v>
      </c>
      <c r="P279">
        <v>16.8352211434735</v>
      </c>
      <c r="Q279">
        <v>45.654522242953902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Row],[Ticker]],[1]!Table1[[Symbol]:[Industry]],2,FALSE),"-")</f>
        <v>-</v>
      </c>
      <c r="D280" t="s">
        <v>597</v>
      </c>
      <c r="E280">
        <v>23393.735963265</v>
      </c>
      <c r="F280">
        <v>2612.9499999999998</v>
      </c>
      <c r="G280">
        <v>36.415703149043402</v>
      </c>
      <c r="H280">
        <v>-10.4421470729867</v>
      </c>
      <c r="I280">
        <v>-30.121644599831999</v>
      </c>
      <c r="J280">
        <v>-1.99919403094194</v>
      </c>
      <c r="K280">
        <v>2654.3993341796499</v>
      </c>
      <c r="L280">
        <v>2606.8107710405202</v>
      </c>
      <c r="M280">
        <v>41.390883168841299</v>
      </c>
      <c r="N280">
        <v>0.80228056899838096</v>
      </c>
      <c r="O280">
        <v>0.76043484547663898</v>
      </c>
      <c r="P280">
        <v>49.1035037027115</v>
      </c>
      <c r="Q280">
        <v>79.955234159779593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Row],[Ticker]],[1]!Table1[[Symbol]:[Industry]],2,FALSE),"-")</f>
        <v>-</v>
      </c>
      <c r="D281" t="s">
        <v>255</v>
      </c>
      <c r="E281">
        <v>23252.1160364799</v>
      </c>
      <c r="F281">
        <v>2038.15</v>
      </c>
      <c r="G281">
        <v>75.101530068660495</v>
      </c>
      <c r="H281">
        <v>5.7217698650817201</v>
      </c>
      <c r="I281">
        <v>34.275276157373803</v>
      </c>
      <c r="J281">
        <v>-3.0956586100106498</v>
      </c>
      <c r="K281">
        <v>1961.2655821451899</v>
      </c>
      <c r="L281">
        <v>1690.2760536713699</v>
      </c>
      <c r="M281">
        <v>68.743583130484097</v>
      </c>
      <c r="N281">
        <v>0.88116311359473998</v>
      </c>
      <c r="O281">
        <v>1.25398483439551</v>
      </c>
      <c r="P281">
        <v>19.1448126977896</v>
      </c>
      <c r="Q281">
        <v>103.65207833733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Row],[Ticker]],[1]!Table1[[Symbol]:[Industry]],2,FALSE),"-")</f>
        <v>-</v>
      </c>
      <c r="D282" t="s">
        <v>383</v>
      </c>
      <c r="E282">
        <v>23182.228080000001</v>
      </c>
      <c r="F282">
        <v>3537.55</v>
      </c>
      <c r="G282">
        <v>26.872089683425099</v>
      </c>
      <c r="H282">
        <v>2.7681925887419201</v>
      </c>
      <c r="I282">
        <v>-4.9670522267409902</v>
      </c>
      <c r="J282">
        <v>1.9139715997059701</v>
      </c>
      <c r="K282">
        <v>3256.3328145625101</v>
      </c>
      <c r="L282">
        <v>3028.03026564027</v>
      </c>
      <c r="M282">
        <v>68.724618555581799</v>
      </c>
      <c r="N282">
        <v>4.7535559374598702</v>
      </c>
      <c r="O282">
        <v>1.2096020291846501</v>
      </c>
      <c r="P282">
        <v>11.3425958643694</v>
      </c>
      <c r="Q282">
        <v>56.386905682898202</v>
      </c>
    </row>
    <row r="283" spans="1:17" hidden="1" x14ac:dyDescent="0.3">
      <c r="A283" t="s">
        <v>666</v>
      </c>
      <c r="B283" t="s">
        <v>667</v>
      </c>
      <c r="C283" t="str">
        <f>IFERROR(VLOOKUP(Table1[[#This Row],[Ticker]],[1]!Table1[[Symbol]:[Industry]],2,FALSE),"-")</f>
        <v>-</v>
      </c>
      <c r="D283" t="s">
        <v>668</v>
      </c>
      <c r="E283">
        <v>23025.673136879999</v>
      </c>
      <c r="F283">
        <v>93.18</v>
      </c>
      <c r="G283">
        <v>86.951400491003199</v>
      </c>
      <c r="H283">
        <v>-0.80045106355454898</v>
      </c>
      <c r="I283">
        <v>33.696682118393802</v>
      </c>
      <c r="J283">
        <v>-0.33244470598466103</v>
      </c>
      <c r="K283">
        <v>88.713449990756104</v>
      </c>
      <c r="L283">
        <v>73.802288693350505</v>
      </c>
      <c r="M283">
        <v>50.681017208567297</v>
      </c>
      <c r="N283">
        <v>1.5473460998416599</v>
      </c>
      <c r="O283">
        <v>0.98751439715485401</v>
      </c>
      <c r="P283">
        <v>6.9972097016527099</v>
      </c>
      <c r="Q283">
        <v>123.721488595438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523</v>
      </c>
      <c r="E284">
        <v>22513.313093674999</v>
      </c>
      <c r="F284">
        <v>708.3</v>
      </c>
      <c r="G284">
        <v>8.4725881260684908</v>
      </c>
      <c r="H284">
        <v>8.9333815327841801</v>
      </c>
      <c r="I284">
        <v>8.8361008723224401</v>
      </c>
      <c r="J284">
        <v>5.1157605885757098</v>
      </c>
      <c r="K284">
        <v>665.65513466128004</v>
      </c>
      <c r="L284">
        <v>628.31025815176201</v>
      </c>
      <c r="M284">
        <v>23.718114817054701</v>
      </c>
      <c r="N284">
        <v>6.3584361695757599</v>
      </c>
      <c r="O284">
        <v>1.07570658228204</v>
      </c>
      <c r="P284">
        <v>8.6051108287448805</v>
      </c>
      <c r="Q284">
        <v>61.712328767123203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Row],[Ticker]],[1]!Table1[[Symbol]:[Industry]],2,FALSE),"-")</f>
        <v>-</v>
      </c>
      <c r="D285" t="s">
        <v>188</v>
      </c>
      <c r="E285">
        <v>22458.709112910001</v>
      </c>
      <c r="F285">
        <v>7536.95</v>
      </c>
      <c r="G285">
        <v>41.012811048447702</v>
      </c>
      <c r="H285">
        <v>4.49544824951656</v>
      </c>
      <c r="I285">
        <v>11.030895892418499</v>
      </c>
      <c r="J285">
        <v>-5.10693746519269</v>
      </c>
      <c r="K285">
        <v>7100.1372047560899</v>
      </c>
      <c r="L285">
        <v>6482.7950822912899</v>
      </c>
      <c r="M285">
        <v>56.670335748347497</v>
      </c>
      <c r="N285">
        <v>1.7441969975054501</v>
      </c>
      <c r="O285">
        <v>0.87524793516944999</v>
      </c>
      <c r="P285">
        <v>6.1304639144481499</v>
      </c>
      <c r="Q285">
        <v>66.672932330826995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Row],[Ticker]],[1]!Table1[[Symbol]:[Industry]],2,FALSE),"-")</f>
        <v>-</v>
      </c>
      <c r="D286" t="s">
        <v>508</v>
      </c>
      <c r="E286">
        <v>22420.997500000001</v>
      </c>
      <c r="F286">
        <v>2027</v>
      </c>
      <c r="G286">
        <v>70.274865173459702</v>
      </c>
      <c r="H286">
        <v>-8.4645751559400395</v>
      </c>
      <c r="I286">
        <v>-0.25721227058254498</v>
      </c>
      <c r="J286">
        <v>-3.3296939450187701</v>
      </c>
      <c r="K286">
        <v>2039.3915884856101</v>
      </c>
      <c r="L286">
        <v>1793.4475631256</v>
      </c>
      <c r="M286">
        <v>58.301262528732103</v>
      </c>
      <c r="N286">
        <v>-2.0396857082972799</v>
      </c>
      <c r="O286">
        <v>0.32876157448968102</v>
      </c>
      <c r="P286">
        <v>10.458806117414801</v>
      </c>
      <c r="Q286">
        <v>96.700630761766107</v>
      </c>
    </row>
    <row r="287" spans="1:17" hidden="1" x14ac:dyDescent="0.3">
      <c r="A287" t="s">
        <v>675</v>
      </c>
      <c r="B287" t="s">
        <v>676</v>
      </c>
      <c r="C287" t="str">
        <f>IFERROR(VLOOKUP(Table1[[#This Row],[Ticker]],[1]!Table1[[Symbol]:[Industry]],2,FALSE),"-")</f>
        <v>-</v>
      </c>
      <c r="D287" t="s">
        <v>124</v>
      </c>
      <c r="E287">
        <v>22321.60393628</v>
      </c>
      <c r="F287">
        <v>1081.3499999999999</v>
      </c>
      <c r="G287">
        <v>-7.4094687852645</v>
      </c>
      <c r="H287">
        <v>1.7469873057445799</v>
      </c>
      <c r="I287">
        <v>-13.305937752873501</v>
      </c>
      <c r="J287">
        <v>-0.80797992268860597</v>
      </c>
      <c r="K287">
        <v>1054.94928792839</v>
      </c>
      <c r="L287">
        <v>1064.3608744287999</v>
      </c>
      <c r="M287">
        <v>32.910686904489097</v>
      </c>
      <c r="N287">
        <v>1.92325054192905</v>
      </c>
      <c r="O287">
        <v>0.30054374989680299</v>
      </c>
      <c r="P287">
        <v>14.019512646229201</v>
      </c>
      <c r="Q287">
        <v>18.6666666666666</v>
      </c>
    </row>
    <row r="288" spans="1:17" x14ac:dyDescent="0.3">
      <c r="A288" t="s">
        <v>677</v>
      </c>
      <c r="B288" t="s">
        <v>678</v>
      </c>
      <c r="C288" t="str">
        <f>IFERROR(VLOOKUP(Table1[[#This Row],[Ticker]],[1]!Table1[[Symbol]:[Industry]],2,FALSE),"-")</f>
        <v>-</v>
      </c>
      <c r="D288" t="s">
        <v>49</v>
      </c>
      <c r="E288">
        <v>22229.98493065</v>
      </c>
      <c r="F288">
        <v>1472.6</v>
      </c>
      <c r="G288">
        <v>-12.588809032275201</v>
      </c>
      <c r="H288">
        <v>-0.53829056643871598</v>
      </c>
      <c r="I288">
        <v>-20.212491068391898</v>
      </c>
      <c r="J288">
        <v>-7.6965982944980804E-2</v>
      </c>
      <c r="K288">
        <v>1440.40686373722</v>
      </c>
      <c r="L288">
        <v>1441.6606113918499</v>
      </c>
      <c r="M288">
        <v>35.808260859504699</v>
      </c>
      <c r="N288">
        <v>1.7911275670756399</v>
      </c>
      <c r="O288">
        <v>0.61775996654110299</v>
      </c>
      <c r="P288">
        <v>21.961157137036501</v>
      </c>
      <c r="Q288">
        <v>23.7375010503319</v>
      </c>
    </row>
    <row r="289" spans="1:17" x14ac:dyDescent="0.3">
      <c r="A289" t="s">
        <v>679</v>
      </c>
      <c r="B289" t="s">
        <v>680</v>
      </c>
      <c r="C289" t="str">
        <f>IFERROR(VLOOKUP(Table1[[#This Row],[Ticker]],[1]!Table1[[Symbol]:[Industry]],2,FALSE),"-")</f>
        <v>-</v>
      </c>
      <c r="D289" t="s">
        <v>480</v>
      </c>
      <c r="E289">
        <v>22148.814424460001</v>
      </c>
      <c r="F289">
        <v>1409.3</v>
      </c>
      <c r="G289">
        <v>95.059249728888602</v>
      </c>
      <c r="H289">
        <v>17.310489543579202</v>
      </c>
      <c r="I289">
        <v>74.271214245663202</v>
      </c>
      <c r="J289">
        <v>3.8846557531794299</v>
      </c>
      <c r="K289">
        <v>1172.9749902947999</v>
      </c>
      <c r="L289">
        <v>910.97545829338299</v>
      </c>
      <c r="M289">
        <v>72.059366161696005</v>
      </c>
      <c r="N289">
        <v>8.8209706490799107</v>
      </c>
      <c r="O289">
        <v>1.4965308847055101</v>
      </c>
      <c r="P289">
        <v>9.1747676151280704</v>
      </c>
      <c r="Q289">
        <v>135.27545909849701</v>
      </c>
    </row>
    <row r="290" spans="1:17" x14ac:dyDescent="0.3">
      <c r="A290" t="s">
        <v>681</v>
      </c>
      <c r="B290" t="s">
        <v>682</v>
      </c>
      <c r="C290" t="str">
        <f>IFERROR(VLOOKUP(Table1[[#This Row],[Ticker]],[1]!Table1[[Symbol]:[Industry]],2,FALSE),"-")</f>
        <v>-</v>
      </c>
      <c r="D290" t="s">
        <v>104</v>
      </c>
      <c r="E290">
        <v>22088.972023499999</v>
      </c>
      <c r="F290">
        <v>274.14999999999998</v>
      </c>
      <c r="G290">
        <v>-35.503493334092497</v>
      </c>
      <c r="H290">
        <v>-1.90828279239481</v>
      </c>
      <c r="I290">
        <v>-25.427384257282998</v>
      </c>
      <c r="J290">
        <v>-0.74840506089676695</v>
      </c>
      <c r="K290">
        <v>278.99777985988402</v>
      </c>
      <c r="L290">
        <v>295.44849429410999</v>
      </c>
      <c r="M290">
        <v>42.660345866163098</v>
      </c>
      <c r="N290">
        <v>-1.3350830299934999</v>
      </c>
      <c r="O290">
        <v>1.5586136595815601</v>
      </c>
      <c r="P290">
        <v>30.3301112529637</v>
      </c>
      <c r="Q290">
        <v>8.8544768711534605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Row],[Ticker]],[1]!Table1[[Symbol]:[Industry]],2,FALSE),"-")</f>
        <v>-</v>
      </c>
      <c r="D291" t="s">
        <v>280</v>
      </c>
      <c r="E291">
        <v>21992.828079374998</v>
      </c>
      <c r="F291">
        <v>1782.1</v>
      </c>
      <c r="G291">
        <v>20.718054334840701</v>
      </c>
      <c r="H291">
        <v>-0.41503538252732403</v>
      </c>
      <c r="I291">
        <v>2.1384042860514398</v>
      </c>
      <c r="J291">
        <v>3.1147050608470002</v>
      </c>
      <c r="K291">
        <v>1691.18240851321</v>
      </c>
      <c r="L291">
        <v>1563.7169390444701</v>
      </c>
      <c r="M291">
        <v>37.929858544601302</v>
      </c>
      <c r="N291">
        <v>4.0481562552413699</v>
      </c>
      <c r="O291">
        <v>1.0361039917533099</v>
      </c>
      <c r="P291">
        <v>5.7796981089725596</v>
      </c>
      <c r="Q291">
        <v>56.1533406352683</v>
      </c>
    </row>
    <row r="292" spans="1:17" x14ac:dyDescent="0.3">
      <c r="A292" t="s">
        <v>685</v>
      </c>
      <c r="B292" t="s">
        <v>686</v>
      </c>
      <c r="C292" t="str">
        <f>IFERROR(VLOOKUP(Table1[[#This Row],[Ticker]],[1]!Table1[[Symbol]:[Industry]],2,FALSE),"-")</f>
        <v>-</v>
      </c>
      <c r="D292" t="s">
        <v>268</v>
      </c>
      <c r="E292">
        <v>21977.386756079999</v>
      </c>
      <c r="F292">
        <v>492.5</v>
      </c>
      <c r="G292">
        <v>-11.5016121966492</v>
      </c>
      <c r="H292">
        <v>18.8491201844645</v>
      </c>
      <c r="I292">
        <v>10.529495613575699</v>
      </c>
      <c r="J292">
        <v>0.77388754879076105</v>
      </c>
      <c r="K292">
        <v>440.523764086374</v>
      </c>
      <c r="L292">
        <v>412.75305262022999</v>
      </c>
      <c r="M292">
        <v>81.988595871109396</v>
      </c>
      <c r="N292">
        <v>4.6439051325973999</v>
      </c>
      <c r="O292">
        <v>1.1549655590871599</v>
      </c>
      <c r="P292">
        <v>3.7055837563451699</v>
      </c>
      <c r="Q292">
        <v>46.533769711395401</v>
      </c>
    </row>
    <row r="293" spans="1:17" x14ac:dyDescent="0.3">
      <c r="A293" t="s">
        <v>687</v>
      </c>
      <c r="B293" t="s">
        <v>688</v>
      </c>
      <c r="C293" t="str">
        <f>IFERROR(VLOOKUP(Table1[[#This Row],[Ticker]],[1]!Table1[[Symbol]:[Industry]],2,FALSE),"-")</f>
        <v>-</v>
      </c>
      <c r="D293" t="s">
        <v>283</v>
      </c>
      <c r="E293">
        <v>21854.074831739999</v>
      </c>
      <c r="F293">
        <v>2673.5</v>
      </c>
      <c r="G293">
        <v>-4.8404647270539902</v>
      </c>
      <c r="H293">
        <v>2.27710581348548</v>
      </c>
      <c r="I293">
        <v>-7.3750715828123701</v>
      </c>
      <c r="J293">
        <v>-3.5723520430173501</v>
      </c>
      <c r="K293">
        <v>2560.8409278847398</v>
      </c>
      <c r="L293">
        <v>2431.6541035065602</v>
      </c>
      <c r="M293">
        <v>78.017742047551295</v>
      </c>
      <c r="N293">
        <v>-9.1959614455194794E-2</v>
      </c>
      <c r="O293">
        <v>0.87450143223723498</v>
      </c>
      <c r="P293">
        <v>8.0605947260145907</v>
      </c>
      <c r="Q293">
        <v>37.546946545248701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Row],[Ticker]],[1]!Table1[[Symbol]:[Industry]],2,FALSE),"-")</f>
        <v>-</v>
      </c>
      <c r="D294" t="s">
        <v>691</v>
      </c>
      <c r="E294">
        <v>21677.34644673</v>
      </c>
      <c r="F294">
        <v>411.15</v>
      </c>
      <c r="G294">
        <v>-77.530063516614106</v>
      </c>
      <c r="H294">
        <v>14.7880981105112</v>
      </c>
      <c r="I294">
        <v>-46.174026961213499</v>
      </c>
      <c r="J294">
        <v>-6.2015135961970804</v>
      </c>
      <c r="K294">
        <v>387.49547231976601</v>
      </c>
      <c r="L294">
        <v>534.262895011909</v>
      </c>
      <c r="M294">
        <v>41.222571956743799</v>
      </c>
      <c r="N294">
        <v>5.90860177488603</v>
      </c>
      <c r="O294">
        <v>1.7347273132279699</v>
      </c>
      <c r="P294">
        <v>142.80676152255799</v>
      </c>
      <c r="Q294">
        <v>32.629032258064498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-</v>
      </c>
      <c r="D295" t="s">
        <v>694</v>
      </c>
      <c r="E295">
        <v>21653.661185000001</v>
      </c>
      <c r="F295">
        <v>695.95</v>
      </c>
      <c r="G295">
        <v>325.82409345327</v>
      </c>
      <c r="H295">
        <v>28.125796190664101</v>
      </c>
      <c r="I295">
        <v>103.01273222736199</v>
      </c>
      <c r="J295">
        <v>-0.66152603308969504</v>
      </c>
      <c r="K295">
        <v>539.81309165010805</v>
      </c>
      <c r="L295">
        <v>392.48318581013899</v>
      </c>
      <c r="M295">
        <v>63.654091046596299</v>
      </c>
      <c r="N295">
        <v>12.016480784735201</v>
      </c>
      <c r="O295">
        <v>1.17781601902802</v>
      </c>
      <c r="P295">
        <v>4.5836626194410499</v>
      </c>
      <c r="Q295">
        <v>368.811047490737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211</v>
      </c>
      <c r="E296">
        <v>21155.603801540001</v>
      </c>
      <c r="F296">
        <v>3902.75</v>
      </c>
      <c r="G296">
        <v>119.559975690972</v>
      </c>
      <c r="H296">
        <v>7.6350154294310997</v>
      </c>
      <c r="I296">
        <v>31.988659200332101</v>
      </c>
      <c r="J296">
        <v>0.79827988537342498</v>
      </c>
      <c r="K296">
        <v>3176.9045543269399</v>
      </c>
      <c r="L296">
        <v>2612.09689995595</v>
      </c>
      <c r="M296">
        <v>72.224458357402597</v>
      </c>
      <c r="N296">
        <v>12.109735202518699</v>
      </c>
      <c r="O296">
        <v>1.4630341752790099</v>
      </c>
      <c r="P296">
        <v>3.2605214271987699</v>
      </c>
      <c r="Q296">
        <v>167.11039627677701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371</v>
      </c>
      <c r="E297">
        <v>21004.786899319999</v>
      </c>
      <c r="F297">
        <v>1280.55</v>
      </c>
      <c r="G297">
        <v>16.315380914941201</v>
      </c>
      <c r="H297">
        <v>11.6498417810066</v>
      </c>
      <c r="I297">
        <v>14.364571506995</v>
      </c>
      <c r="J297">
        <v>0.14880435146953599</v>
      </c>
      <c r="K297">
        <v>1156.68285443319</v>
      </c>
      <c r="L297">
        <v>1062.24647902019</v>
      </c>
      <c r="M297">
        <v>56.9159932152048</v>
      </c>
      <c r="N297">
        <v>5.8550591292298702</v>
      </c>
      <c r="O297">
        <v>1.8180302796899599</v>
      </c>
      <c r="P297">
        <v>2.6902502830814901</v>
      </c>
      <c r="Q297">
        <v>48.3749493076878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143</v>
      </c>
      <c r="E298">
        <v>20823.570408150001</v>
      </c>
      <c r="F298">
        <v>904.05</v>
      </c>
      <c r="G298">
        <v>222.08242841558601</v>
      </c>
      <c r="H298">
        <v>-3.2635182746557998</v>
      </c>
      <c r="I298">
        <v>111.231195887664</v>
      </c>
      <c r="J298">
        <v>12.679572346189699</v>
      </c>
      <c r="K298">
        <v>783.02009544570501</v>
      </c>
      <c r="L298">
        <v>581.99797978682898</v>
      </c>
      <c r="M298">
        <v>54.4530838656678</v>
      </c>
      <c r="N298">
        <v>10.255214948818599</v>
      </c>
      <c r="O298">
        <v>1.52065852553474</v>
      </c>
      <c r="P298">
        <v>5.6412809026049304</v>
      </c>
      <c r="Q298">
        <v>277.39511584220401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516</v>
      </c>
      <c r="E299">
        <v>20685.708900469999</v>
      </c>
      <c r="F299">
        <v>783.5</v>
      </c>
      <c r="G299">
        <v>5.4556944305383501</v>
      </c>
      <c r="H299">
        <v>2.43290492663672</v>
      </c>
      <c r="I299">
        <v>-8.9590434744536402</v>
      </c>
      <c r="J299">
        <v>-5.0401741745836901</v>
      </c>
      <c r="K299">
        <v>766.38122583104905</v>
      </c>
      <c r="L299">
        <v>721.72176462672803</v>
      </c>
      <c r="M299">
        <v>72.320764688012403</v>
      </c>
      <c r="N299">
        <v>-0.17413553277562099</v>
      </c>
      <c r="O299">
        <v>2.58694808998096</v>
      </c>
      <c r="P299">
        <v>16.6177409061901</v>
      </c>
      <c r="Q299">
        <v>40.161001788908699</v>
      </c>
    </row>
    <row r="300" spans="1:17" hidden="1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65</v>
      </c>
      <c r="E300">
        <v>20602.948583519999</v>
      </c>
      <c r="F300">
        <v>4612.05</v>
      </c>
      <c r="G300">
        <v>-3.0753142478305899</v>
      </c>
      <c r="H300">
        <v>2.83779978190951</v>
      </c>
      <c r="I300">
        <v>-1.29497716340807</v>
      </c>
      <c r="J300">
        <v>-2.4666150339575301</v>
      </c>
      <c r="K300">
        <v>4567.9768363961002</v>
      </c>
      <c r="L300">
        <v>4312.2030988095603</v>
      </c>
      <c r="M300">
        <v>63.567735640418597</v>
      </c>
      <c r="N300">
        <v>-2.2532092957033898</v>
      </c>
      <c r="O300">
        <v>1.5781033600672001</v>
      </c>
      <c r="P300">
        <v>8.8051950867835203</v>
      </c>
      <c r="Q300">
        <v>23.843344700732999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49</v>
      </c>
      <c r="E301">
        <v>20586.122139499999</v>
      </c>
      <c r="F301">
        <v>823.15</v>
      </c>
      <c r="G301">
        <v>0.87033293941840695</v>
      </c>
      <c r="H301">
        <v>7.1272909573844201</v>
      </c>
      <c r="I301">
        <v>7.3457706503144102</v>
      </c>
      <c r="J301">
        <v>2.8256512898880399</v>
      </c>
      <c r="K301">
        <v>754.76005030643296</v>
      </c>
      <c r="L301">
        <v>718.063763943092</v>
      </c>
      <c r="M301">
        <v>33.324409089324298</v>
      </c>
      <c r="N301">
        <v>5.4968167467811</v>
      </c>
      <c r="O301">
        <v>1.0919485288159601</v>
      </c>
      <c r="P301">
        <v>6.4872744943205998</v>
      </c>
      <c r="Q301">
        <v>37.180234980418298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238</v>
      </c>
      <c r="E302">
        <v>20481.46630968</v>
      </c>
      <c r="F302">
        <v>736.3</v>
      </c>
      <c r="G302">
        <v>11.6850058751166</v>
      </c>
      <c r="H302">
        <v>12.294534865157299</v>
      </c>
      <c r="I302">
        <v>28.7912440517559</v>
      </c>
      <c r="J302">
        <v>12.7414146687747</v>
      </c>
      <c r="K302">
        <v>638.73097411393599</v>
      </c>
      <c r="L302">
        <v>588.37569987415804</v>
      </c>
      <c r="M302">
        <v>57.928443948082602</v>
      </c>
      <c r="N302">
        <v>12.410459556644</v>
      </c>
      <c r="O302">
        <v>1.60103419333817</v>
      </c>
      <c r="P302">
        <v>1.8606546244737301</v>
      </c>
      <c r="Q302">
        <v>59.028077753779698</v>
      </c>
    </row>
    <row r="303" spans="1:17" hidden="1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573</v>
      </c>
      <c r="E303">
        <v>20472.70931264</v>
      </c>
      <c r="F303">
        <v>830.05</v>
      </c>
      <c r="G303">
        <v>-34.101115346184201</v>
      </c>
      <c r="H303">
        <v>-3.2579520530248298</v>
      </c>
      <c r="I303">
        <v>-18.118508533806899</v>
      </c>
      <c r="J303">
        <v>-9.1498127976282206E-2</v>
      </c>
      <c r="K303">
        <v>826.48803818642398</v>
      </c>
      <c r="L303">
        <v>856.89395756659906</v>
      </c>
      <c r="M303">
        <v>38.536675653706503</v>
      </c>
      <c r="N303">
        <v>0.65001835830227295</v>
      </c>
      <c r="O303">
        <v>0.87541400575690198</v>
      </c>
      <c r="P303">
        <v>17.342328775374899</v>
      </c>
      <c r="Q303">
        <v>9.4691724365314691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65</v>
      </c>
      <c r="E304">
        <v>20379.221642249999</v>
      </c>
      <c r="F304">
        <v>6848.2</v>
      </c>
      <c r="G304">
        <v>34.361681146094902</v>
      </c>
      <c r="H304">
        <v>20.972454632230502</v>
      </c>
      <c r="I304">
        <v>27.2652672380013</v>
      </c>
      <c r="J304">
        <v>1.0609334108410899</v>
      </c>
      <c r="K304">
        <v>5777.8276370365502</v>
      </c>
      <c r="L304">
        <v>5181.5963961351599</v>
      </c>
      <c r="M304">
        <v>66.330771938909905</v>
      </c>
      <c r="N304">
        <v>10.060009314942601</v>
      </c>
      <c r="O304">
        <v>1.8928554908916699</v>
      </c>
      <c r="P304">
        <v>10.0960836424169</v>
      </c>
      <c r="Q304">
        <v>62.088073860790502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Row],[Ticker]],[1]!Table1[[Symbol]:[Industry]],2,FALSE),"-")</f>
        <v>-</v>
      </c>
      <c r="D305" t="s">
        <v>715</v>
      </c>
      <c r="E305">
        <v>20290.303711500001</v>
      </c>
      <c r="F305">
        <v>1351.5</v>
      </c>
      <c r="G305">
        <v>-19.759921814527999</v>
      </c>
      <c r="H305">
        <v>1.0582842162205901</v>
      </c>
      <c r="I305">
        <v>-11.7154681681822</v>
      </c>
      <c r="J305">
        <v>3.34244982076993</v>
      </c>
      <c r="K305">
        <v>1256.62953835588</v>
      </c>
      <c r="L305">
        <v>1264.6222681621</v>
      </c>
      <c r="M305">
        <v>62.445709560534297</v>
      </c>
      <c r="N305">
        <v>5.4491509677687198</v>
      </c>
      <c r="O305">
        <v>1.2657940525595599</v>
      </c>
      <c r="P305">
        <v>12.7487976322604</v>
      </c>
      <c r="Q305">
        <v>21.718377088305498</v>
      </c>
    </row>
    <row r="306" spans="1:17" hidden="1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137</v>
      </c>
      <c r="E306">
        <v>20173.740000000002</v>
      </c>
      <c r="F306">
        <v>137.27000000000001</v>
      </c>
      <c r="G306">
        <v>6.0296902550980498</v>
      </c>
      <c r="H306">
        <v>1.05214383910111</v>
      </c>
      <c r="I306">
        <v>-8.7876444480257199</v>
      </c>
      <c r="J306">
        <v>1.03521823673752</v>
      </c>
      <c r="K306">
        <v>130.66717500502801</v>
      </c>
      <c r="L306">
        <v>126.630418904704</v>
      </c>
      <c r="M306">
        <v>53.328059728626101</v>
      </c>
      <c r="N306">
        <v>4.1779591328166799</v>
      </c>
      <c r="O306">
        <v>0.61753037132920197</v>
      </c>
      <c r="P306">
        <v>1.62453558679973</v>
      </c>
      <c r="Q306">
        <v>31.032836960672</v>
      </c>
    </row>
    <row r="307" spans="1:17" hidden="1" x14ac:dyDescent="0.3">
      <c r="A307" t="s">
        <v>718</v>
      </c>
      <c r="B307" t="s">
        <v>719</v>
      </c>
      <c r="C307" t="str">
        <f>IFERROR(VLOOKUP(Table1[[#This Row],[Ticker]],[1]!Table1[[Symbol]:[Industry]],2,FALSE),"-")</f>
        <v>-</v>
      </c>
      <c r="D307" t="s">
        <v>137</v>
      </c>
      <c r="E307">
        <v>20155.501969815999</v>
      </c>
      <c r="F307">
        <v>340.19</v>
      </c>
      <c r="G307">
        <v>-15.952496298407</v>
      </c>
      <c r="H307">
        <v>-7.1263804540728497</v>
      </c>
      <c r="I307">
        <v>-3.3362453451450498</v>
      </c>
      <c r="J307">
        <v>-0.58629792457553298</v>
      </c>
      <c r="K307">
        <v>343.85166620999598</v>
      </c>
      <c r="L307">
        <v>334.470566642888</v>
      </c>
      <c r="M307">
        <v>42.778347382377802</v>
      </c>
      <c r="N307">
        <v>-0.58748827324319697</v>
      </c>
      <c r="O307">
        <v>2.4856707826961499</v>
      </c>
      <c r="P307">
        <v>7.2929833328434004</v>
      </c>
      <c r="Q307">
        <v>14.929054054053999</v>
      </c>
    </row>
    <row r="308" spans="1:17" hidden="1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722</v>
      </c>
      <c r="E308">
        <v>20126.943996000002</v>
      </c>
      <c r="F308">
        <v>1307.6500000000001</v>
      </c>
      <c r="G308">
        <v>176.534077518001</v>
      </c>
      <c r="H308">
        <v>37.811583728920297</v>
      </c>
      <c r="I308">
        <v>190.595922688309</v>
      </c>
      <c r="J308">
        <v>14.758508528738099</v>
      </c>
      <c r="K308">
        <v>963.30896822123896</v>
      </c>
      <c r="M308">
        <v>57.195546792406901</v>
      </c>
      <c r="N308">
        <v>17.459035505045001</v>
      </c>
      <c r="O308">
        <v>1.0813626816911801</v>
      </c>
      <c r="P308">
        <v>10.8821167743662</v>
      </c>
      <c r="Q308">
        <v>255.33967391304299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46</v>
      </c>
      <c r="E309">
        <v>20061.890952950002</v>
      </c>
      <c r="F309">
        <v>868.45</v>
      </c>
      <c r="G309">
        <v>31.6795143399879</v>
      </c>
      <c r="H309">
        <v>5.8564451324484299</v>
      </c>
      <c r="I309">
        <v>34.840984742454303</v>
      </c>
      <c r="J309">
        <v>-2.13409717133205</v>
      </c>
      <c r="K309">
        <v>779.63891325483303</v>
      </c>
      <c r="L309">
        <v>685.77153340216103</v>
      </c>
      <c r="M309">
        <v>59.4923400950385</v>
      </c>
      <c r="N309">
        <v>5.4245925184314503</v>
      </c>
      <c r="O309">
        <v>1.3788997224873201</v>
      </c>
      <c r="P309">
        <v>9.1369681616673297</v>
      </c>
      <c r="Q309">
        <v>59.861942015646498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43</v>
      </c>
      <c r="E310">
        <v>20044.696038400001</v>
      </c>
      <c r="F310">
        <v>4264.75</v>
      </c>
      <c r="G310">
        <v>125.26115466546899</v>
      </c>
      <c r="H310">
        <v>1.6702035295020901</v>
      </c>
      <c r="I310">
        <v>92.091579263101906</v>
      </c>
      <c r="J310">
        <v>10.3844867042231</v>
      </c>
      <c r="K310">
        <v>3659.5131001414702</v>
      </c>
      <c r="L310">
        <v>2857.3341705137</v>
      </c>
      <c r="M310">
        <v>59.946921550511298</v>
      </c>
      <c r="N310">
        <v>8.2779644128286201</v>
      </c>
      <c r="O310">
        <v>1.04465944508164</v>
      </c>
      <c r="P310">
        <v>3.7563749340524</v>
      </c>
      <c r="Q310">
        <v>163.25617283950601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202</v>
      </c>
      <c r="E311">
        <v>19941.88961952</v>
      </c>
      <c r="F311">
        <v>1156.8499999999999</v>
      </c>
      <c r="G311">
        <v>91.908220704218095</v>
      </c>
      <c r="H311">
        <v>-15.302519811923</v>
      </c>
      <c r="I311">
        <v>72.725266946794207</v>
      </c>
      <c r="J311">
        <v>-6.9502206837107803</v>
      </c>
      <c r="K311">
        <v>1167.5577753227301</v>
      </c>
      <c r="L311">
        <v>937.54741056711703</v>
      </c>
      <c r="M311">
        <v>60.556136359260897</v>
      </c>
      <c r="N311">
        <v>-2.9935404290489398</v>
      </c>
      <c r="O311">
        <v>2.1295760410637401</v>
      </c>
      <c r="P311">
        <v>16.0565328262091</v>
      </c>
      <c r="Q311">
        <v>124.195736434108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383</v>
      </c>
      <c r="E312">
        <v>19848.743050500001</v>
      </c>
      <c r="F312">
        <v>332.8</v>
      </c>
      <c r="G312">
        <v>63.499905396097397</v>
      </c>
      <c r="H312">
        <v>6.2446705062040504</v>
      </c>
      <c r="I312">
        <v>47.307626998270997</v>
      </c>
      <c r="J312">
        <v>-3.6429260609574201</v>
      </c>
      <c r="K312">
        <v>301.36968009140202</v>
      </c>
      <c r="L312">
        <v>247.091402625678</v>
      </c>
      <c r="M312">
        <v>74.370900032075099</v>
      </c>
      <c r="N312">
        <v>2.37098530456585</v>
      </c>
      <c r="O312">
        <v>0.60848486813745295</v>
      </c>
      <c r="P312">
        <v>6.9411057692307399</v>
      </c>
      <c r="Q312">
        <v>95.707144957365401</v>
      </c>
    </row>
    <row r="313" spans="1:17" hidden="1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494</v>
      </c>
      <c r="E313">
        <v>19792.923429840001</v>
      </c>
      <c r="F313">
        <v>1752.05</v>
      </c>
      <c r="G313">
        <v>21.612828626892</v>
      </c>
      <c r="H313">
        <v>-5.4050470079202197</v>
      </c>
      <c r="I313">
        <v>-4.3694148742070498</v>
      </c>
      <c r="J313">
        <v>-0.67969437660389198</v>
      </c>
      <c r="K313">
        <v>1683.10377578264</v>
      </c>
      <c r="M313">
        <v>62.648267186488297</v>
      </c>
      <c r="N313">
        <v>1.3040896235777</v>
      </c>
      <c r="O313">
        <v>0.57121591232437796</v>
      </c>
      <c r="P313">
        <v>8.5556919037698798</v>
      </c>
      <c r="Q313">
        <v>54.1212174524982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621</v>
      </c>
      <c r="E314">
        <v>19765.0239467299</v>
      </c>
      <c r="F314">
        <v>656.85</v>
      </c>
      <c r="G314">
        <v>141.94975278584701</v>
      </c>
      <c r="H314">
        <v>3.2225385549503902</v>
      </c>
      <c r="I314">
        <v>22.5062029257404</v>
      </c>
      <c r="J314">
        <v>5.0642075581638499</v>
      </c>
      <c r="K314">
        <v>612.63500985534495</v>
      </c>
      <c r="L314">
        <v>533.25880887070696</v>
      </c>
      <c r="M314">
        <v>75.741776923149899</v>
      </c>
      <c r="N314">
        <v>6.2283302699395602</v>
      </c>
      <c r="O314">
        <v>1.25468552924018</v>
      </c>
      <c r="P314">
        <v>19.091116693308901</v>
      </c>
      <c r="Q314">
        <v>206.58109684947399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600</v>
      </c>
      <c r="E315">
        <v>19731.285126719999</v>
      </c>
      <c r="F315">
        <v>1414.8</v>
      </c>
      <c r="G315">
        <v>61.970860750027597</v>
      </c>
      <c r="H315">
        <v>12.8020192674506</v>
      </c>
      <c r="I315">
        <v>56.4398877394704</v>
      </c>
      <c r="J315">
        <v>2.9376019880896198</v>
      </c>
      <c r="K315">
        <v>1146.5222495196999</v>
      </c>
      <c r="L315">
        <v>916.65133348279801</v>
      </c>
      <c r="M315">
        <v>53.284580197969497</v>
      </c>
      <c r="N315">
        <v>10.407348013640499</v>
      </c>
      <c r="O315">
        <v>1.40490436859418</v>
      </c>
      <c r="P315">
        <v>4.6084252191122399</v>
      </c>
      <c r="Q315">
        <v>117.243761996161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494</v>
      </c>
      <c r="E316">
        <v>19616.000389699999</v>
      </c>
      <c r="F316">
        <v>1568.4</v>
      </c>
      <c r="G316">
        <v>64.745566230432104</v>
      </c>
      <c r="H316">
        <v>45.802444491041101</v>
      </c>
      <c r="I316">
        <v>38.265659786809401</v>
      </c>
      <c r="J316">
        <v>-0.739986029483375</v>
      </c>
      <c r="K316">
        <v>1290.2627066364601</v>
      </c>
      <c r="L316">
        <v>1070.4524571726199</v>
      </c>
      <c r="M316">
        <v>87.898054447536595</v>
      </c>
      <c r="N316">
        <v>7.63071371226689</v>
      </c>
      <c r="O316">
        <v>0.51523011843104505</v>
      </c>
      <c r="P316">
        <v>3.9243815353226101</v>
      </c>
      <c r="Q316">
        <v>100.94811018577801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E317">
        <v>19582.144805299999</v>
      </c>
      <c r="F317">
        <v>2008.05</v>
      </c>
      <c r="G317">
        <v>814.19471344197996</v>
      </c>
      <c r="H317">
        <v>-3.9791644501594399</v>
      </c>
      <c r="I317">
        <v>468.20502156130101</v>
      </c>
      <c r="J317">
        <v>-7.7176772270867398</v>
      </c>
      <c r="K317">
        <v>2101.1075122398702</v>
      </c>
      <c r="L317">
        <v>1300.2158038696</v>
      </c>
      <c r="M317">
        <v>28.993968561767399</v>
      </c>
      <c r="N317">
        <v>-6.9409244944635704</v>
      </c>
      <c r="O317">
        <v>0.67058326364413701</v>
      </c>
      <c r="P317">
        <v>51.278603620427702</v>
      </c>
      <c r="Q317">
        <v>883.37414299706097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40</v>
      </c>
      <c r="E318">
        <v>19512.52126596</v>
      </c>
      <c r="F318">
        <v>908.8</v>
      </c>
      <c r="G318">
        <v>-9.8380248101199292</v>
      </c>
      <c r="H318">
        <v>-9.3851041323056794</v>
      </c>
      <c r="I318">
        <v>6.6822513657701901</v>
      </c>
      <c r="J318">
        <v>1.1530377763317201</v>
      </c>
      <c r="K318">
        <v>872.67080914064002</v>
      </c>
      <c r="M318">
        <v>52.329152300623797</v>
      </c>
      <c r="N318">
        <v>3.3014523031976699</v>
      </c>
      <c r="O318">
        <v>1.63400606714732</v>
      </c>
      <c r="P318">
        <v>6.0519366197183002</v>
      </c>
      <c r="Q318">
        <v>27.7840269966254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65</v>
      </c>
      <c r="E319">
        <v>19460.511023859999</v>
      </c>
      <c r="F319">
        <v>156.6</v>
      </c>
      <c r="G319">
        <v>44.525736052101102</v>
      </c>
      <c r="H319">
        <v>-1.4253208451230099</v>
      </c>
      <c r="I319">
        <v>10.922390954855899</v>
      </c>
      <c r="J319">
        <v>1.28605954639717</v>
      </c>
      <c r="K319">
        <v>147.53563334341999</v>
      </c>
      <c r="L319">
        <v>131.56194638433999</v>
      </c>
      <c r="M319">
        <v>47.580957159704703</v>
      </c>
      <c r="N319">
        <v>2.9295261473262002</v>
      </c>
      <c r="O319">
        <v>0.73667788369949205</v>
      </c>
      <c r="P319">
        <v>6.44955300127714</v>
      </c>
      <c r="Q319">
        <v>79.572980679505207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400</v>
      </c>
      <c r="E320">
        <v>19389.18741975</v>
      </c>
      <c r="F320">
        <v>1820.55</v>
      </c>
      <c r="G320">
        <v>-0.84098886778700399</v>
      </c>
      <c r="H320">
        <v>7.9956507548473903</v>
      </c>
      <c r="I320">
        <v>23.691713747443998</v>
      </c>
      <c r="J320">
        <v>1.2918930499137999</v>
      </c>
      <c r="K320">
        <v>1544.25934666846</v>
      </c>
      <c r="L320">
        <v>1461.7964244554901</v>
      </c>
      <c r="M320">
        <v>56.890249045363397</v>
      </c>
      <c r="N320">
        <v>10.316949396716799</v>
      </c>
      <c r="O320">
        <v>1.73266563631296</v>
      </c>
      <c r="P320">
        <v>1.3430007415341501</v>
      </c>
      <c r="Q320">
        <v>53.490430823707896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354</v>
      </c>
      <c r="E321">
        <v>19240.508832300002</v>
      </c>
      <c r="F321">
        <v>1870.9</v>
      </c>
      <c r="G321">
        <v>3.0121583680699802</v>
      </c>
      <c r="H321">
        <v>1.4230533903385401</v>
      </c>
      <c r="I321">
        <v>-30.039438138662401</v>
      </c>
      <c r="J321">
        <v>-2.0884264951629401</v>
      </c>
      <c r="K321">
        <v>1860.47154144154</v>
      </c>
      <c r="L321">
        <v>1833.13184763851</v>
      </c>
      <c r="M321">
        <v>40.248075069197803</v>
      </c>
      <c r="N321">
        <v>1.36048802195629</v>
      </c>
      <c r="O321">
        <v>0.91992060866585701</v>
      </c>
      <c r="P321">
        <v>31.431396654016702</v>
      </c>
      <c r="Q321">
        <v>34.394080884993897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60</v>
      </c>
      <c r="E322">
        <v>19220.771235</v>
      </c>
      <c r="F322">
        <v>150.78</v>
      </c>
      <c r="G322">
        <v>81.777589861502605</v>
      </c>
      <c r="H322">
        <v>-1.30847445151028</v>
      </c>
      <c r="I322">
        <v>16.780837162894802</v>
      </c>
      <c r="J322">
        <v>-5.7914604088818697E-2</v>
      </c>
      <c r="K322">
        <v>143.19355719811799</v>
      </c>
      <c r="L322">
        <v>123.27018222296</v>
      </c>
      <c r="M322">
        <v>50.145570605027402</v>
      </c>
      <c r="N322">
        <v>2.5859215418000399</v>
      </c>
      <c r="O322">
        <v>0.55654055153255799</v>
      </c>
      <c r="P322">
        <v>4.5563072025467601</v>
      </c>
      <c r="Q322">
        <v>112.966101694915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165</v>
      </c>
      <c r="E323">
        <v>19174.239950800002</v>
      </c>
      <c r="F323">
        <v>5196.8999999999996</v>
      </c>
      <c r="G323">
        <v>74.894947378510096</v>
      </c>
      <c r="H323">
        <v>9.4800636322531506</v>
      </c>
      <c r="I323">
        <v>60.648230051615897</v>
      </c>
      <c r="J323">
        <v>6.3243104548745501</v>
      </c>
      <c r="K323">
        <v>4301.0883608026897</v>
      </c>
      <c r="L323">
        <v>3490.7284020433599</v>
      </c>
      <c r="M323">
        <v>55.8777834010221</v>
      </c>
      <c r="N323">
        <v>11.378389969832799</v>
      </c>
      <c r="O323">
        <v>1.3907557231513501</v>
      </c>
      <c r="P323">
        <v>2.2725086109026602</v>
      </c>
      <c r="Q323">
        <v>113.864197530864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508</v>
      </c>
      <c r="E324">
        <v>19120.116497160001</v>
      </c>
      <c r="F324">
        <v>3808.85</v>
      </c>
      <c r="G324">
        <v>111.235031156963</v>
      </c>
      <c r="H324">
        <v>-8.6411446212051093</v>
      </c>
      <c r="I324">
        <v>7.7991646700561796</v>
      </c>
      <c r="J324">
        <v>-1.4582905777848501</v>
      </c>
      <c r="K324">
        <v>3744.8586157249601</v>
      </c>
      <c r="L324">
        <v>3190.6962925079702</v>
      </c>
      <c r="M324">
        <v>35.733929506201498</v>
      </c>
      <c r="N324">
        <v>0.99983227191082702</v>
      </c>
      <c r="O324">
        <v>0.49185249436025602</v>
      </c>
      <c r="P324">
        <v>12.107328983814</v>
      </c>
      <c r="Q324">
        <v>169.86325634122099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268</v>
      </c>
      <c r="E325">
        <v>19095.00762312</v>
      </c>
      <c r="F325">
        <v>210.64</v>
      </c>
      <c r="G325">
        <v>43.078025389040299</v>
      </c>
      <c r="H325">
        <v>2.6668158498127399</v>
      </c>
      <c r="I325">
        <v>28.2858635307261</v>
      </c>
      <c r="J325">
        <v>3.0824236804982301</v>
      </c>
      <c r="K325">
        <v>198.14570086719601</v>
      </c>
      <c r="L325">
        <v>179.006480614586</v>
      </c>
      <c r="M325">
        <v>44.6573490934543</v>
      </c>
      <c r="N325">
        <v>5.5008146621248999</v>
      </c>
      <c r="O325">
        <v>1.15400612259971</v>
      </c>
      <c r="P325">
        <v>9.3809342954804507</v>
      </c>
      <c r="Q325">
        <v>76.563285834031802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621</v>
      </c>
      <c r="E326">
        <v>19046.73063405</v>
      </c>
      <c r="F326">
        <v>39.28</v>
      </c>
      <c r="G326">
        <v>-7.0241905612247502</v>
      </c>
      <c r="H326">
        <v>-1.3526593913901701</v>
      </c>
      <c r="I326">
        <v>-1.6073577240863799</v>
      </c>
      <c r="J326">
        <v>-2.0493871837966902</v>
      </c>
      <c r="K326">
        <v>38.637449781889103</v>
      </c>
      <c r="L326">
        <v>38.633379553681202</v>
      </c>
      <c r="M326">
        <v>39.081998877958299</v>
      </c>
      <c r="N326">
        <v>2.49625398875907</v>
      </c>
      <c r="O326">
        <v>1.83844596661515</v>
      </c>
      <c r="P326">
        <v>34.674134419551898</v>
      </c>
      <c r="Q326">
        <v>24.3037974683544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129</v>
      </c>
      <c r="E327">
        <v>19034.28499575</v>
      </c>
      <c r="F327">
        <v>58.62</v>
      </c>
      <c r="G327">
        <v>9.5128954498194993</v>
      </c>
      <c r="H327">
        <v>-13.2717067424181</v>
      </c>
      <c r="I327">
        <v>6.4388522138740099</v>
      </c>
      <c r="J327">
        <v>-1.00313095130362</v>
      </c>
      <c r="K327">
        <v>60.823709919853798</v>
      </c>
      <c r="L327">
        <v>55.514963514109503</v>
      </c>
      <c r="M327">
        <v>56.478812247801699</v>
      </c>
      <c r="N327">
        <v>-2.4131351652630602</v>
      </c>
      <c r="O327">
        <v>0.48210783343851998</v>
      </c>
      <c r="P327">
        <v>25.725008529512099</v>
      </c>
      <c r="Q327">
        <v>49.731800766283499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694</v>
      </c>
      <c r="E328">
        <v>19018.002037499999</v>
      </c>
      <c r="F328">
        <v>4368.3500000000004</v>
      </c>
      <c r="G328">
        <v>141.47421102741001</v>
      </c>
      <c r="H328">
        <v>3.3938532402035202</v>
      </c>
      <c r="I328">
        <v>50.166927293592202</v>
      </c>
      <c r="J328">
        <v>9.7706630421222194</v>
      </c>
      <c r="K328">
        <v>3942.63396886296</v>
      </c>
      <c r="L328">
        <v>3123.94953073848</v>
      </c>
      <c r="M328">
        <v>84.733206811960301</v>
      </c>
      <c r="N328">
        <v>3.47580817775476</v>
      </c>
      <c r="O328">
        <v>1.5407105563430299</v>
      </c>
      <c r="P328">
        <v>11.019034646949001</v>
      </c>
      <c r="Q328">
        <v>187.58064516128999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255</v>
      </c>
      <c r="E329">
        <v>18977.602909425001</v>
      </c>
      <c r="F329">
        <v>565.20000000000005</v>
      </c>
      <c r="G329">
        <v>-14.496479031828301</v>
      </c>
      <c r="H329">
        <v>11.0949515582868</v>
      </c>
      <c r="I329">
        <v>10.915937806257199</v>
      </c>
      <c r="J329">
        <v>-2.37025836559503</v>
      </c>
      <c r="K329">
        <v>524.50105962877001</v>
      </c>
      <c r="L329">
        <v>484.36739501697298</v>
      </c>
      <c r="M329">
        <v>64.450038624281504</v>
      </c>
      <c r="N329">
        <v>2.4448537641855901</v>
      </c>
      <c r="O329">
        <v>0.92666129767211103</v>
      </c>
      <c r="P329">
        <v>4.2108987968860498</v>
      </c>
      <c r="Q329">
        <v>38.938053097345097</v>
      </c>
    </row>
    <row r="330" spans="1:17" hidden="1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523</v>
      </c>
      <c r="E330">
        <v>18770.735986240001</v>
      </c>
      <c r="F330">
        <v>1932.3</v>
      </c>
      <c r="G330">
        <v>-19.973850587990601</v>
      </c>
      <c r="H330">
        <v>11.6662614100927</v>
      </c>
      <c r="I330">
        <v>2.97734650276715</v>
      </c>
      <c r="J330">
        <v>2.9047147143051899</v>
      </c>
      <c r="K330">
        <v>1711.96788915359</v>
      </c>
      <c r="L330">
        <v>1717.2824190383601</v>
      </c>
      <c r="M330">
        <v>87.2565259778452</v>
      </c>
      <c r="N330">
        <v>8.3475614739158193</v>
      </c>
      <c r="O330">
        <v>1.2045678596940299</v>
      </c>
      <c r="P330">
        <v>2.72731977436215</v>
      </c>
      <c r="Q330">
        <v>32.150184653262201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143</v>
      </c>
      <c r="E331">
        <v>18705.466945485001</v>
      </c>
      <c r="F331">
        <v>591</v>
      </c>
      <c r="G331">
        <v>20.5977053447149</v>
      </c>
      <c r="H331">
        <v>-10.311152243456901</v>
      </c>
      <c r="I331">
        <v>35.792448142373601</v>
      </c>
      <c r="J331">
        <v>3.8430838855175899</v>
      </c>
      <c r="K331">
        <v>558.13584257060199</v>
      </c>
      <c r="L331">
        <v>476.01911251209901</v>
      </c>
      <c r="M331">
        <v>52.495393512047897</v>
      </c>
      <c r="N331">
        <v>3.1365857324969899</v>
      </c>
      <c r="O331">
        <v>0.77534205643494702</v>
      </c>
      <c r="P331">
        <v>14.399323181049001</v>
      </c>
      <c r="Q331">
        <v>89.423076923076906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65</v>
      </c>
      <c r="E332">
        <v>18672.513964379999</v>
      </c>
      <c r="F332">
        <v>869.15</v>
      </c>
      <c r="G332">
        <v>16.592889195907301</v>
      </c>
      <c r="H332">
        <v>-16.5323159962544</v>
      </c>
      <c r="I332">
        <v>4.5902010564340099</v>
      </c>
      <c r="J332">
        <v>-5.23774385295284</v>
      </c>
      <c r="K332">
        <v>930.69254236460699</v>
      </c>
      <c r="L332">
        <v>876.27965825263198</v>
      </c>
      <c r="M332">
        <v>36.832626781692902</v>
      </c>
      <c r="N332">
        <v>-3.5267345390007701</v>
      </c>
      <c r="O332">
        <v>1.6839858060202</v>
      </c>
      <c r="P332">
        <v>25.870102974170099</v>
      </c>
      <c r="Q332">
        <v>44.737718567860099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238</v>
      </c>
      <c r="E333">
        <v>18634.353069925</v>
      </c>
      <c r="F333">
        <v>1377.8</v>
      </c>
      <c r="G333">
        <v>207.45103830136799</v>
      </c>
      <c r="H333">
        <v>1.2951429766754901</v>
      </c>
      <c r="I333">
        <v>100.573772932547</v>
      </c>
      <c r="J333">
        <v>2.6065957423819501</v>
      </c>
      <c r="K333">
        <v>1160.88686773432</v>
      </c>
      <c r="L333">
        <v>846.95467477762702</v>
      </c>
      <c r="M333">
        <v>71.028192224536994</v>
      </c>
      <c r="N333">
        <v>8.4884759136436099</v>
      </c>
      <c r="O333">
        <v>0.83094997094707401</v>
      </c>
      <c r="P333">
        <v>3.76324575410074</v>
      </c>
      <c r="Q333">
        <v>260.58623397016402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137</v>
      </c>
      <c r="E334">
        <v>18463.167974245</v>
      </c>
      <c r="F334">
        <v>2058.9</v>
      </c>
      <c r="G334">
        <v>265.86481218481799</v>
      </c>
      <c r="H334">
        <v>13.810459019408601</v>
      </c>
      <c r="I334">
        <v>103.716901831203</v>
      </c>
      <c r="J334">
        <v>-4.0053881631333903</v>
      </c>
      <c r="K334">
        <v>1808.1008889837201</v>
      </c>
      <c r="L334">
        <v>1343.5989136190101</v>
      </c>
      <c r="M334">
        <v>67.105477941143704</v>
      </c>
      <c r="N334">
        <v>5.36115581775391</v>
      </c>
      <c r="O334">
        <v>0.847132126637266</v>
      </c>
      <c r="P334">
        <v>4.9494105333914602</v>
      </c>
      <c r="Q334">
        <v>305.65823714179902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101</v>
      </c>
      <c r="E335">
        <v>18385.910087799999</v>
      </c>
      <c r="F335">
        <v>845.5</v>
      </c>
      <c r="G335">
        <v>-35.5680445501973</v>
      </c>
      <c r="H335">
        <v>6.9759812863084401</v>
      </c>
      <c r="I335">
        <v>-25.171721205492599</v>
      </c>
      <c r="J335">
        <v>1.38123694172681</v>
      </c>
      <c r="K335">
        <v>814.31146086368403</v>
      </c>
      <c r="L335">
        <v>858.65020344798802</v>
      </c>
      <c r="M335">
        <v>51.623735751610802</v>
      </c>
      <c r="N335">
        <v>2.4478360510508699</v>
      </c>
      <c r="O335">
        <v>1.9100624553113099</v>
      </c>
      <c r="P335">
        <v>25.156712004730899</v>
      </c>
      <c r="Q335">
        <v>20.785714285714199</v>
      </c>
    </row>
    <row r="336" spans="1:17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371</v>
      </c>
      <c r="E336">
        <v>18335.821636559998</v>
      </c>
      <c r="F336">
        <v>122.96</v>
      </c>
      <c r="G336">
        <v>-5.0180860387521999</v>
      </c>
      <c r="H336">
        <v>3.60510425076192</v>
      </c>
      <c r="I336">
        <v>-11.1251624983109</v>
      </c>
      <c r="J336">
        <v>8.0516005909995592</v>
      </c>
      <c r="K336">
        <v>116.64119517611999</v>
      </c>
      <c r="L336">
        <v>114.995447139104</v>
      </c>
      <c r="M336">
        <v>43.769843638761401</v>
      </c>
      <c r="N336">
        <v>5.0348267473341304</v>
      </c>
      <c r="O336">
        <v>1.00585563983004</v>
      </c>
      <c r="P336">
        <v>11.4183474300585</v>
      </c>
      <c r="Q336">
        <v>27.419689119170901</v>
      </c>
    </row>
    <row r="337" spans="1:17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371</v>
      </c>
      <c r="E337">
        <v>18317.064301269998</v>
      </c>
      <c r="F337">
        <v>886.9</v>
      </c>
      <c r="G337">
        <v>-31.285824636651199</v>
      </c>
      <c r="H337">
        <v>5.5679434856197201</v>
      </c>
      <c r="I337">
        <v>-9.9887733696153802</v>
      </c>
      <c r="J337">
        <v>2.43643153446452</v>
      </c>
      <c r="K337">
        <v>854.59072694346605</v>
      </c>
      <c r="L337">
        <v>900.499879707574</v>
      </c>
      <c r="M337">
        <v>33.920715055947603</v>
      </c>
      <c r="N337">
        <v>3.6641173990118601</v>
      </c>
      <c r="O337">
        <v>1.0156706349468201</v>
      </c>
      <c r="P337">
        <v>28.531965272296699</v>
      </c>
      <c r="Q337">
        <v>20.404561498778101</v>
      </c>
    </row>
    <row r="338" spans="1:17" x14ac:dyDescent="0.3">
      <c r="A338" t="s">
        <v>781</v>
      </c>
      <c r="B338" t="s">
        <v>782</v>
      </c>
      <c r="C338" t="str">
        <f>IFERROR(VLOOKUP(Table1[[#This Row],[Ticker]],[1]!Table1[[Symbol]:[Industry]],2,FALSE),"-")</f>
        <v>-</v>
      </c>
      <c r="D338" t="s">
        <v>49</v>
      </c>
      <c r="E338">
        <v>18309.542678539899</v>
      </c>
      <c r="F338">
        <v>220.25</v>
      </c>
      <c r="G338">
        <v>-7.49808953586074</v>
      </c>
      <c r="H338">
        <v>-5.2000797813093698</v>
      </c>
      <c r="I338">
        <v>3.08828572123844</v>
      </c>
      <c r="J338">
        <v>3.6801680563393102</v>
      </c>
      <c r="K338">
        <v>220.21900608749701</v>
      </c>
      <c r="L338">
        <v>212.113795086576</v>
      </c>
      <c r="M338">
        <v>45.194370054597201</v>
      </c>
      <c r="N338">
        <v>0.72091081892184905</v>
      </c>
      <c r="O338">
        <v>0.32185540796847101</v>
      </c>
      <c r="P338">
        <v>31.328036322360902</v>
      </c>
      <c r="Q338">
        <v>21.517241379310299</v>
      </c>
    </row>
    <row r="339" spans="1:17" x14ac:dyDescent="0.3">
      <c r="A339" t="s">
        <v>783</v>
      </c>
      <c r="B339" t="s">
        <v>784</v>
      </c>
      <c r="C339" t="str">
        <f>IFERROR(VLOOKUP(Table1[[#This Row],[Ticker]],[1]!Table1[[Symbol]:[Industry]],2,FALSE),"-")</f>
        <v>-</v>
      </c>
      <c r="D339" t="s">
        <v>582</v>
      </c>
      <c r="E339">
        <v>18308.54301804</v>
      </c>
      <c r="F339">
        <v>171.39</v>
      </c>
      <c r="G339">
        <v>-34.919480849530601</v>
      </c>
      <c r="H339">
        <v>5.84574127099643</v>
      </c>
      <c r="I339">
        <v>-20.669417478056001</v>
      </c>
      <c r="J339">
        <v>-5.77663581850467</v>
      </c>
      <c r="K339">
        <v>163.634681243882</v>
      </c>
      <c r="L339">
        <v>170.372457643562</v>
      </c>
      <c r="M339">
        <v>27.867989145268801</v>
      </c>
      <c r="N339">
        <v>2.3264342602179902</v>
      </c>
      <c r="O339">
        <v>1.21524437804861</v>
      </c>
      <c r="P339">
        <v>32.738199428204602</v>
      </c>
      <c r="Q339">
        <v>20.485061511423499</v>
      </c>
    </row>
    <row r="340" spans="1:17" x14ac:dyDescent="0.3">
      <c r="A340" t="s">
        <v>785</v>
      </c>
      <c r="B340" t="s">
        <v>786</v>
      </c>
      <c r="C340" t="str">
        <f>IFERROR(VLOOKUP(Table1[[#This Row],[Ticker]],[1]!Table1[[Symbol]:[Industry]],2,FALSE),"-")</f>
        <v>-</v>
      </c>
      <c r="D340" t="s">
        <v>65</v>
      </c>
      <c r="E340">
        <v>18272.788937400001</v>
      </c>
      <c r="F340">
        <v>1200.6500000000001</v>
      </c>
      <c r="G340">
        <v>68.029876529241207</v>
      </c>
      <c r="H340">
        <v>13.5869548980085</v>
      </c>
      <c r="I340">
        <v>43.728308512995902</v>
      </c>
      <c r="J340">
        <v>-0.92864058776493896</v>
      </c>
      <c r="K340">
        <v>1051.7672120923601</v>
      </c>
      <c r="L340">
        <v>920.19367523029996</v>
      </c>
      <c r="M340">
        <v>64.730665416695004</v>
      </c>
      <c r="N340">
        <v>8.1845514981626994</v>
      </c>
      <c r="O340">
        <v>1.6553025757578199</v>
      </c>
      <c r="P340">
        <v>4.89734727022861</v>
      </c>
      <c r="Q340">
        <v>93.341384863124006</v>
      </c>
    </row>
    <row r="341" spans="1:17" x14ac:dyDescent="0.3">
      <c r="A341" t="s">
        <v>787</v>
      </c>
      <c r="B341" t="s">
        <v>788</v>
      </c>
      <c r="C341" t="str">
        <f>IFERROR(VLOOKUP(Table1[[#This Row],[Ticker]],[1]!Table1[[Symbol]:[Industry]],2,FALSE),"-")</f>
        <v>-</v>
      </c>
      <c r="D341" t="s">
        <v>283</v>
      </c>
      <c r="E341">
        <v>18213.513813869999</v>
      </c>
      <c r="F341">
        <v>367.55</v>
      </c>
      <c r="G341">
        <v>2.7272213758159101</v>
      </c>
      <c r="H341">
        <v>-2.5289372419799498</v>
      </c>
      <c r="I341">
        <v>-15.996185083202899</v>
      </c>
      <c r="J341">
        <v>-1.9837460186790901</v>
      </c>
      <c r="K341">
        <v>374.92741850376598</v>
      </c>
      <c r="L341">
        <v>376.43077957192497</v>
      </c>
      <c r="M341">
        <v>67.944809528621903</v>
      </c>
      <c r="N341">
        <v>2.2166373867089102</v>
      </c>
      <c r="O341">
        <v>1.0803844350767799</v>
      </c>
      <c r="P341">
        <v>51.816079444973397</v>
      </c>
      <c r="Q341">
        <v>32.212230215827297</v>
      </c>
    </row>
    <row r="342" spans="1:17" hidden="1" x14ac:dyDescent="0.3">
      <c r="A342" t="s">
        <v>789</v>
      </c>
      <c r="B342" t="s">
        <v>790</v>
      </c>
      <c r="C342" t="str">
        <f>IFERROR(VLOOKUP(Table1[[#This Row],[Ticker]],[1]!Table1[[Symbol]:[Industry]],2,FALSE),"-")</f>
        <v>-</v>
      </c>
      <c r="D342" t="s">
        <v>137</v>
      </c>
      <c r="E342">
        <v>18007.147605104899</v>
      </c>
      <c r="F342">
        <v>1399.35</v>
      </c>
      <c r="G342">
        <v>180.53948483577301</v>
      </c>
      <c r="H342">
        <v>1.2064965085595201</v>
      </c>
      <c r="I342">
        <v>62.416361315825803</v>
      </c>
      <c r="J342">
        <v>4.2657550730495801</v>
      </c>
      <c r="K342">
        <v>1287.9637748707</v>
      </c>
      <c r="M342">
        <v>51.7141196279455</v>
      </c>
      <c r="N342">
        <v>6.43515033320742</v>
      </c>
      <c r="O342">
        <v>1.25274196769889</v>
      </c>
      <c r="P342">
        <v>2.8334583913960101</v>
      </c>
      <c r="Q342">
        <v>215.168918918918</v>
      </c>
    </row>
    <row r="343" spans="1:17" x14ac:dyDescent="0.3">
      <c r="A343" t="s">
        <v>791</v>
      </c>
      <c r="B343" t="s">
        <v>792</v>
      </c>
      <c r="C343" t="str">
        <f>IFERROR(VLOOKUP(Table1[[#This Row],[Ticker]],[1]!Table1[[Symbol]:[Industry]],2,FALSE),"-")</f>
        <v>-</v>
      </c>
      <c r="D343" t="s">
        <v>129</v>
      </c>
      <c r="E343">
        <v>17823.662337534999</v>
      </c>
      <c r="F343">
        <v>658.95</v>
      </c>
      <c r="G343">
        <v>64.860594864329599</v>
      </c>
      <c r="H343">
        <v>1.59706271345378</v>
      </c>
      <c r="I343">
        <v>4.6540567060960898</v>
      </c>
      <c r="J343">
        <v>5.00590845752959</v>
      </c>
      <c r="K343">
        <v>626.45273283343795</v>
      </c>
      <c r="L343">
        <v>565.92434234733901</v>
      </c>
      <c r="M343">
        <v>60.991380160072701</v>
      </c>
      <c r="N343">
        <v>3.2264512408563801</v>
      </c>
      <c r="O343">
        <v>1.0023080212892099</v>
      </c>
      <c r="P343">
        <v>11.966006525533</v>
      </c>
      <c r="Q343">
        <v>97.734433608402099</v>
      </c>
    </row>
    <row r="344" spans="1:17" x14ac:dyDescent="0.3">
      <c r="A344" t="s">
        <v>793</v>
      </c>
      <c r="B344" t="s">
        <v>794</v>
      </c>
      <c r="C344" t="str">
        <f>IFERROR(VLOOKUP(Table1[[#This Row],[Ticker]],[1]!Table1[[Symbol]:[Industry]],2,FALSE),"-")</f>
        <v>-</v>
      </c>
      <c r="D344" t="s">
        <v>46</v>
      </c>
      <c r="E344">
        <v>17698.99531572</v>
      </c>
      <c r="F344">
        <v>323.7</v>
      </c>
      <c r="G344">
        <v>140.373065683551</v>
      </c>
      <c r="H344">
        <v>15.0561185473011</v>
      </c>
      <c r="I344">
        <v>87.596316898829102</v>
      </c>
      <c r="J344">
        <v>-0.181922540596754</v>
      </c>
      <c r="K344">
        <v>283.62011360704503</v>
      </c>
      <c r="L344">
        <v>221.201733705256</v>
      </c>
      <c r="M344">
        <v>67.044054302930405</v>
      </c>
      <c r="N344">
        <v>5.2829204055668599</v>
      </c>
      <c r="O344">
        <v>0.91273781846500202</v>
      </c>
      <c r="P344">
        <v>4.01606425702811</v>
      </c>
      <c r="Q344">
        <v>175.72402044293</v>
      </c>
    </row>
    <row r="345" spans="1:17" hidden="1" x14ac:dyDescent="0.3">
      <c r="A345" t="s">
        <v>795</v>
      </c>
      <c r="B345" t="s">
        <v>796</v>
      </c>
      <c r="C345" t="str">
        <f>IFERROR(VLOOKUP(Table1[[#This Row],[Ticker]],[1]!Table1[[Symbol]:[Industry]],2,FALSE),"-")</f>
        <v>-</v>
      </c>
      <c r="D345" t="s">
        <v>238</v>
      </c>
      <c r="E345">
        <v>17688.377250000001</v>
      </c>
      <c r="F345">
        <v>16300</v>
      </c>
      <c r="G345">
        <v>1.4193272270596899</v>
      </c>
      <c r="H345">
        <v>-7.3813829755836498</v>
      </c>
      <c r="I345">
        <v>10.9101170153859</v>
      </c>
      <c r="J345">
        <v>3.58364547050724</v>
      </c>
      <c r="K345">
        <v>16118.1557487233</v>
      </c>
      <c r="L345">
        <v>14793.435299906299</v>
      </c>
      <c r="M345">
        <v>39.882571855974597</v>
      </c>
      <c r="N345">
        <v>0.56143521831382104</v>
      </c>
      <c r="O345">
        <v>0.39425175567119602</v>
      </c>
      <c r="P345">
        <v>9.1665644171779093</v>
      </c>
      <c r="Q345">
        <v>29.932243921881199</v>
      </c>
    </row>
    <row r="346" spans="1:17" x14ac:dyDescent="0.3">
      <c r="A346" t="s">
        <v>797</v>
      </c>
      <c r="B346" t="s">
        <v>798</v>
      </c>
      <c r="C346" t="str">
        <f>IFERROR(VLOOKUP(Table1[[#This Row],[Ticker]],[1]!Table1[[Symbol]:[Industry]],2,FALSE),"-")</f>
        <v>-</v>
      </c>
      <c r="D346" t="s">
        <v>366</v>
      </c>
      <c r="E346">
        <v>17665.053559579999</v>
      </c>
      <c r="F346">
        <v>747.8</v>
      </c>
      <c r="G346">
        <v>117.377491511522</v>
      </c>
      <c r="H346">
        <v>-14.9449545579972</v>
      </c>
      <c r="I346">
        <v>66.071579201141901</v>
      </c>
      <c r="J346">
        <v>-3.50690201134692</v>
      </c>
      <c r="K346">
        <v>697.75731693977298</v>
      </c>
      <c r="L346">
        <v>541.46661291385794</v>
      </c>
      <c r="M346">
        <v>53.413988813140499</v>
      </c>
      <c r="N346">
        <v>1.1909718115501</v>
      </c>
      <c r="O346">
        <v>0.56598683152401397</v>
      </c>
      <c r="P346">
        <v>10.7247927253276</v>
      </c>
      <c r="Q346">
        <v>195.573122529644</v>
      </c>
    </row>
    <row r="347" spans="1:17" x14ac:dyDescent="0.3">
      <c r="A347" t="s">
        <v>799</v>
      </c>
      <c r="B347" t="s">
        <v>800</v>
      </c>
      <c r="C347" t="str">
        <f>IFERROR(VLOOKUP(Table1[[#This Row],[Ticker]],[1]!Table1[[Symbol]:[Industry]],2,FALSE),"-")</f>
        <v>-</v>
      </c>
      <c r="D347" t="s">
        <v>691</v>
      </c>
      <c r="E347">
        <v>17651.375109584998</v>
      </c>
      <c r="F347">
        <v>708.8</v>
      </c>
      <c r="G347">
        <v>57.6521042709958</v>
      </c>
      <c r="H347">
        <v>-7.6410835497784397</v>
      </c>
      <c r="I347">
        <v>35.697824982328001</v>
      </c>
      <c r="J347">
        <v>1.26042831743268</v>
      </c>
      <c r="K347">
        <v>684.47638156225696</v>
      </c>
      <c r="L347">
        <v>606.94407642103295</v>
      </c>
      <c r="M347">
        <v>65.266178188545098</v>
      </c>
      <c r="N347">
        <v>3.0142430652077801</v>
      </c>
      <c r="O347">
        <v>1.2101996950360601</v>
      </c>
      <c r="P347">
        <v>16.527934537246001</v>
      </c>
      <c r="Q347">
        <v>94.298245614034997</v>
      </c>
    </row>
    <row r="348" spans="1:17" x14ac:dyDescent="0.3">
      <c r="A348" t="s">
        <v>801</v>
      </c>
      <c r="B348" t="s">
        <v>802</v>
      </c>
      <c r="C348" t="str">
        <f>IFERROR(VLOOKUP(Table1[[#This Row],[Ticker]],[1]!Table1[[Symbol]:[Industry]],2,FALSE),"-")</f>
        <v>-</v>
      </c>
      <c r="D348" t="s">
        <v>349</v>
      </c>
      <c r="E348">
        <v>17522.841979659999</v>
      </c>
      <c r="F348">
        <v>7728.25</v>
      </c>
      <c r="G348">
        <v>-17.694664311183001</v>
      </c>
      <c r="H348">
        <v>3.3567971596898598</v>
      </c>
      <c r="I348">
        <v>-3.2198937170968098</v>
      </c>
      <c r="J348">
        <v>-4.8891369086649297</v>
      </c>
      <c r="K348">
        <v>7142.4901229069201</v>
      </c>
      <c r="L348">
        <v>6764.7901485468401</v>
      </c>
      <c r="M348">
        <v>73.051475088078504</v>
      </c>
      <c r="N348">
        <v>2.4732665504199201</v>
      </c>
      <c r="O348">
        <v>0.68729145321935103</v>
      </c>
      <c r="P348">
        <v>5.8428492867078603</v>
      </c>
      <c r="Q348">
        <v>40.856814785112803</v>
      </c>
    </row>
    <row r="349" spans="1:17" x14ac:dyDescent="0.3">
      <c r="A349" t="s">
        <v>803</v>
      </c>
      <c r="B349" t="s">
        <v>804</v>
      </c>
      <c r="C349" t="str">
        <f>IFERROR(VLOOKUP(Table1[[#This Row],[Ticker]],[1]!Table1[[Symbol]:[Industry]],2,FALSE),"-")</f>
        <v>-</v>
      </c>
      <c r="D349" t="s">
        <v>165</v>
      </c>
      <c r="E349">
        <v>17312.340775100001</v>
      </c>
      <c r="F349">
        <v>6486.9</v>
      </c>
      <c r="G349">
        <v>-32.745243250390203</v>
      </c>
      <c r="H349">
        <v>4.79531191843071</v>
      </c>
      <c r="I349">
        <v>-16.0396711290967</v>
      </c>
      <c r="J349">
        <v>4.4611065988105203</v>
      </c>
      <c r="K349">
        <v>6032.5003972709601</v>
      </c>
      <c r="L349">
        <v>6380.3896428346097</v>
      </c>
      <c r="M349">
        <v>38.499881306271703</v>
      </c>
      <c r="N349">
        <v>6.4434936583110503</v>
      </c>
      <c r="O349">
        <v>0.82446925710406005</v>
      </c>
      <c r="P349">
        <v>17.003499360249101</v>
      </c>
      <c r="Q349">
        <v>25.3543580973361</v>
      </c>
    </row>
    <row r="350" spans="1:17" x14ac:dyDescent="0.3">
      <c r="A350" t="s">
        <v>805</v>
      </c>
      <c r="B350" t="s">
        <v>806</v>
      </c>
      <c r="C350" t="str">
        <f>IFERROR(VLOOKUP(Table1[[#This Row],[Ticker]],[1]!Table1[[Symbol]:[Industry]],2,FALSE),"-")</f>
        <v>-</v>
      </c>
      <c r="D350" t="s">
        <v>573</v>
      </c>
      <c r="E350">
        <v>17304.9479856</v>
      </c>
      <c r="F350">
        <v>1461.2</v>
      </c>
      <c r="G350">
        <v>-36.074088704394697</v>
      </c>
      <c r="H350">
        <v>1.77717782877719</v>
      </c>
      <c r="I350">
        <v>-20.372388734370499</v>
      </c>
      <c r="J350">
        <v>-0.202375203950935</v>
      </c>
      <c r="K350">
        <v>1401.9162789996201</v>
      </c>
      <c r="L350">
        <v>1474.50128639541</v>
      </c>
      <c r="M350">
        <v>49.578145391929702</v>
      </c>
      <c r="N350">
        <v>2.4300911109738501</v>
      </c>
      <c r="O350">
        <v>0.83878925722956599</v>
      </c>
      <c r="P350">
        <v>21.232548590199801</v>
      </c>
      <c r="Q350">
        <v>15.1457840819543</v>
      </c>
    </row>
    <row r="351" spans="1:17" x14ac:dyDescent="0.3">
      <c r="A351" t="s">
        <v>807</v>
      </c>
      <c r="B351" t="s">
        <v>808</v>
      </c>
      <c r="C351" t="str">
        <f>IFERROR(VLOOKUP(Table1[[#This Row],[Ticker]],[1]!Table1[[Symbol]:[Industry]],2,FALSE),"-")</f>
        <v>-</v>
      </c>
      <c r="D351" t="s">
        <v>809</v>
      </c>
      <c r="E351">
        <v>17276.595323850001</v>
      </c>
      <c r="F351">
        <v>1489.55</v>
      </c>
      <c r="G351">
        <v>184.952230699962</v>
      </c>
      <c r="H351">
        <v>-0.97451547327247801</v>
      </c>
      <c r="I351">
        <v>62.666567742867201</v>
      </c>
      <c r="J351">
        <v>5.1991082785757898</v>
      </c>
      <c r="K351">
        <v>1427.0286046897099</v>
      </c>
      <c r="L351">
        <v>1130.51274727037</v>
      </c>
      <c r="M351">
        <v>48.040388546922998</v>
      </c>
      <c r="N351">
        <v>2.2785599543379398</v>
      </c>
      <c r="O351">
        <v>1.25877517852062</v>
      </c>
      <c r="P351">
        <v>13.7927562015373</v>
      </c>
      <c r="Q351">
        <v>228.78269506676901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D352" t="s">
        <v>268</v>
      </c>
      <c r="E352">
        <v>17269.790014400001</v>
      </c>
      <c r="F352">
        <v>394.5</v>
      </c>
      <c r="G352">
        <v>166.94529839877001</v>
      </c>
      <c r="H352">
        <v>8.9904332180684694</v>
      </c>
      <c r="I352">
        <v>30.401240105591</v>
      </c>
      <c r="J352">
        <v>10.8952263422121</v>
      </c>
      <c r="K352">
        <v>352.22245418553598</v>
      </c>
      <c r="L352">
        <v>305.03344876390702</v>
      </c>
      <c r="M352">
        <v>44.771964376651802</v>
      </c>
      <c r="N352">
        <v>9.3195990102527198</v>
      </c>
      <c r="O352">
        <v>1.9049178544737</v>
      </c>
      <c r="P352">
        <v>6.0836501901140698</v>
      </c>
      <c r="Q352">
        <v>214.342629482071</v>
      </c>
    </row>
    <row r="353" spans="1:17" x14ac:dyDescent="0.3">
      <c r="A353" t="s">
        <v>812</v>
      </c>
      <c r="B353" t="s">
        <v>813</v>
      </c>
      <c r="C353" t="str">
        <f>IFERROR(VLOOKUP(Table1[[#This Row],[Ticker]],[1]!Table1[[Symbol]:[Industry]],2,FALSE),"-")</f>
        <v>-</v>
      </c>
      <c r="D353" t="s">
        <v>383</v>
      </c>
      <c r="E353">
        <v>17261.963089000001</v>
      </c>
      <c r="F353">
        <v>571.65</v>
      </c>
      <c r="G353">
        <v>113.21166807307701</v>
      </c>
      <c r="H353">
        <v>-1.4002617280585301</v>
      </c>
      <c r="I353">
        <v>26.4699012269589</v>
      </c>
      <c r="J353">
        <v>0.669556969836962</v>
      </c>
      <c r="K353">
        <v>535.26797927045698</v>
      </c>
      <c r="L353">
        <v>456.74781406971601</v>
      </c>
      <c r="M353">
        <v>48.8606850873309</v>
      </c>
      <c r="N353">
        <v>3.7498696734559802</v>
      </c>
      <c r="O353">
        <v>0.80029083845393101</v>
      </c>
      <c r="P353">
        <v>4.6094638327648099</v>
      </c>
      <c r="Q353">
        <v>150.39421813403399</v>
      </c>
    </row>
    <row r="354" spans="1:17" x14ac:dyDescent="0.3">
      <c r="A354" t="s">
        <v>814</v>
      </c>
      <c r="B354" t="s">
        <v>815</v>
      </c>
      <c r="C354" t="str">
        <f>IFERROR(VLOOKUP(Table1[[#This Row],[Ticker]],[1]!Table1[[Symbol]:[Industry]],2,FALSE),"-")</f>
        <v>-</v>
      </c>
      <c r="D354" t="s">
        <v>816</v>
      </c>
      <c r="E354">
        <v>17233.107493604999</v>
      </c>
      <c r="F354">
        <v>2067.8000000000002</v>
      </c>
      <c r="G354">
        <v>54.992283786812997</v>
      </c>
      <c r="H354">
        <v>15.4316385632583</v>
      </c>
      <c r="I354">
        <v>31.184363761472898</v>
      </c>
      <c r="J354">
        <v>7.4111979177451301</v>
      </c>
      <c r="K354">
        <v>1756.6571852720199</v>
      </c>
      <c r="L354">
        <v>1535.6746265315301</v>
      </c>
      <c r="M354">
        <v>74.958174044298701</v>
      </c>
      <c r="N354">
        <v>10.887574763756801</v>
      </c>
      <c r="O354">
        <v>2.7953525125699898</v>
      </c>
      <c r="P354">
        <v>1.0687687397233601</v>
      </c>
      <c r="Q354">
        <v>92.353488372092997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819</v>
      </c>
      <c r="E355">
        <v>17202.020933160002</v>
      </c>
      <c r="F355">
        <v>1263.05</v>
      </c>
      <c r="G355">
        <v>-11.8062922800738</v>
      </c>
      <c r="H355">
        <v>-2.2122899708769901</v>
      </c>
      <c r="I355">
        <v>-7.0638989011212496</v>
      </c>
      <c r="J355">
        <v>-0.88725584687236003</v>
      </c>
      <c r="K355">
        <v>1166.3736912545</v>
      </c>
      <c r="L355">
        <v>1129.23812306888</v>
      </c>
      <c r="M355">
        <v>72.951559327309198</v>
      </c>
      <c r="N355">
        <v>4.7279506144831203</v>
      </c>
      <c r="O355">
        <v>1.22998179329404</v>
      </c>
      <c r="P355">
        <v>5.84695776097543</v>
      </c>
      <c r="Q355">
        <v>27.819663006628499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21</v>
      </c>
      <c r="E356">
        <v>17064.651912220001</v>
      </c>
      <c r="F356">
        <v>681.35</v>
      </c>
      <c r="G356">
        <v>76.0336607513172</v>
      </c>
      <c r="H356">
        <v>8.7327562448799192</v>
      </c>
      <c r="I356">
        <v>-16.347402697998898</v>
      </c>
      <c r="J356">
        <v>0.52923571532964897</v>
      </c>
      <c r="K356">
        <v>663.65904139752001</v>
      </c>
      <c r="L356">
        <v>638.22008201755295</v>
      </c>
      <c r="M356">
        <v>51.601116378645997</v>
      </c>
      <c r="N356">
        <v>3.3282342244017298</v>
      </c>
      <c r="O356">
        <v>1.58235702423563</v>
      </c>
      <c r="P356">
        <v>26.491524179936899</v>
      </c>
      <c r="Q356">
        <v>103.357707804805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273</v>
      </c>
      <c r="E357">
        <v>17022.02546415</v>
      </c>
      <c r="F357">
        <v>3936.65</v>
      </c>
      <c r="G357">
        <v>332.16493872256098</v>
      </c>
      <c r="H357">
        <v>-3.2840748083844802</v>
      </c>
      <c r="I357">
        <v>43.923376914839999</v>
      </c>
      <c r="J357">
        <v>1.36075527197313</v>
      </c>
      <c r="K357">
        <v>3925.3382643079399</v>
      </c>
      <c r="L357">
        <v>3090.8277962652701</v>
      </c>
      <c r="M357">
        <v>72.337042250291603</v>
      </c>
      <c r="N357">
        <v>-1.1167763002717099</v>
      </c>
      <c r="O357">
        <v>0.44975942381241502</v>
      </c>
      <c r="P357">
        <v>9.2286588850926492</v>
      </c>
      <c r="Q357">
        <v>362.53671718951898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73</v>
      </c>
      <c r="E358">
        <v>17017.726976775</v>
      </c>
      <c r="F358">
        <v>2946.55</v>
      </c>
      <c r="G358">
        <v>29.656808107476099</v>
      </c>
      <c r="H358">
        <v>-17.439374774926701</v>
      </c>
      <c r="I358">
        <v>41.137029354932501</v>
      </c>
      <c r="J358">
        <v>6.7854879701191502</v>
      </c>
      <c r="K358">
        <v>2800.1962494978702</v>
      </c>
      <c r="L358">
        <v>2365.3745646461098</v>
      </c>
      <c r="M358">
        <v>51.56314820483</v>
      </c>
      <c r="N358">
        <v>3.0049003819759799</v>
      </c>
      <c r="O358">
        <v>1.2494113369944899</v>
      </c>
      <c r="P358">
        <v>16.8790619538103</v>
      </c>
      <c r="Q358">
        <v>69.829971181556203</v>
      </c>
    </row>
    <row r="359" spans="1:17" hidden="1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371</v>
      </c>
      <c r="E359">
        <v>16841.47710905</v>
      </c>
      <c r="F359">
        <v>5098.8</v>
      </c>
      <c r="G359">
        <v>70.540397010044103</v>
      </c>
      <c r="H359">
        <v>3.4632401868258502</v>
      </c>
      <c r="I359">
        <v>28.5163339116895</v>
      </c>
      <c r="J359">
        <v>3.1561650779772998</v>
      </c>
      <c r="K359">
        <v>4917.2709186598904</v>
      </c>
      <c r="M359">
        <v>40.175427794358299</v>
      </c>
      <c r="N359">
        <v>1.2779775612381701</v>
      </c>
      <c r="O359">
        <v>0.83209748111866599</v>
      </c>
      <c r="P359">
        <v>7.8685180826861103</v>
      </c>
      <c r="Q359">
        <v>142.79999999999899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296</v>
      </c>
      <c r="E360">
        <v>16813.34989139</v>
      </c>
      <c r="F360">
        <v>835.35</v>
      </c>
      <c r="G360">
        <v>74.714772748285498</v>
      </c>
      <c r="H360">
        <v>0.35129469314360101</v>
      </c>
      <c r="I360">
        <v>18.027383894355399</v>
      </c>
      <c r="J360">
        <v>-1.27427351533689</v>
      </c>
      <c r="K360">
        <v>811.69258644538399</v>
      </c>
      <c r="L360">
        <v>718.82847748070697</v>
      </c>
      <c r="M360">
        <v>32.4325646113424</v>
      </c>
      <c r="N360">
        <v>2.9456451685302598</v>
      </c>
      <c r="O360">
        <v>0.62182729986678198</v>
      </c>
      <c r="P360">
        <v>14.682468426408001</v>
      </c>
      <c r="Q360">
        <v>108.031378408666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371</v>
      </c>
      <c r="E361">
        <v>16805.7366056299</v>
      </c>
      <c r="F361">
        <v>3548.8</v>
      </c>
      <c r="G361">
        <v>37.587044982953998</v>
      </c>
      <c r="H361">
        <v>1.4993719450713201</v>
      </c>
      <c r="I361">
        <v>20.2859089346722</v>
      </c>
      <c r="J361">
        <v>-3.7906385331598602</v>
      </c>
      <c r="K361">
        <v>3353.3573012521501</v>
      </c>
      <c r="L361">
        <v>2953.2237368123701</v>
      </c>
      <c r="M361">
        <v>58.943197103937997</v>
      </c>
      <c r="N361">
        <v>1.79508807340673</v>
      </c>
      <c r="O361">
        <v>0.61701234296478102</v>
      </c>
      <c r="P361">
        <v>3.8646866546438101</v>
      </c>
      <c r="Q361">
        <v>66.454033771106893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363</v>
      </c>
      <c r="E362">
        <v>16721.155439999999</v>
      </c>
      <c r="F362">
        <v>1644.25</v>
      </c>
      <c r="G362">
        <v>159.843337358713</v>
      </c>
      <c r="H362">
        <v>52.655045442002702</v>
      </c>
      <c r="I362">
        <v>90.675138224558694</v>
      </c>
      <c r="J362">
        <v>11.063667985333201</v>
      </c>
      <c r="K362">
        <v>1249.27578977348</v>
      </c>
      <c r="L362">
        <v>936.663222305408</v>
      </c>
      <c r="M362">
        <v>90.516236954107796</v>
      </c>
      <c r="N362">
        <v>12.797302654462101</v>
      </c>
      <c r="O362">
        <v>1.79977228093432</v>
      </c>
      <c r="P362">
        <v>15.767067051847301</v>
      </c>
      <c r="Q362">
        <v>197.17151635640701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185</v>
      </c>
      <c r="E363">
        <v>16680.9093314399</v>
      </c>
      <c r="F363">
        <v>304.64999999999998</v>
      </c>
      <c r="G363">
        <v>-22.807456916215301</v>
      </c>
      <c r="H363">
        <v>-0.81532447520432305</v>
      </c>
      <c r="I363">
        <v>-5.4610464535143404</v>
      </c>
      <c r="J363">
        <v>0.60207206772806199</v>
      </c>
      <c r="K363">
        <v>306.94713311812097</v>
      </c>
      <c r="L363">
        <v>312.45276534001403</v>
      </c>
      <c r="M363">
        <v>42.938300514037103</v>
      </c>
      <c r="N363">
        <v>2.1510500552069201</v>
      </c>
      <c r="O363">
        <v>0.76570348261790999</v>
      </c>
      <c r="P363">
        <v>33.513868373543403</v>
      </c>
      <c r="Q363">
        <v>19.705304518664001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597</v>
      </c>
      <c r="E364">
        <v>16680.281481919999</v>
      </c>
      <c r="F364">
        <v>475.55</v>
      </c>
      <c r="G364">
        <v>-24.2986320928579</v>
      </c>
      <c r="H364">
        <v>15.015923876593</v>
      </c>
      <c r="I364">
        <v>-28.519280977581801</v>
      </c>
      <c r="J364">
        <v>-0.13027025995140401</v>
      </c>
      <c r="K364">
        <v>432.72905178026002</v>
      </c>
      <c r="L364">
        <v>481.80475507309097</v>
      </c>
      <c r="M364">
        <v>44.4141180933755</v>
      </c>
      <c r="N364">
        <v>6.5456109827258304</v>
      </c>
      <c r="O364">
        <v>1.75224310378185</v>
      </c>
      <c r="P364">
        <v>44.048485079459603</v>
      </c>
      <c r="Q364">
        <v>56.2869725253056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523</v>
      </c>
      <c r="E365">
        <v>16637.957786999999</v>
      </c>
      <c r="F365">
        <v>3690.85</v>
      </c>
      <c r="G365">
        <v>-45.5856349402099</v>
      </c>
      <c r="H365">
        <v>6.1041506395337501</v>
      </c>
      <c r="I365">
        <v>-11.984107417225699</v>
      </c>
      <c r="J365">
        <v>4.9003314824407198</v>
      </c>
      <c r="K365">
        <v>3376.8189591313298</v>
      </c>
      <c r="L365">
        <v>3540.8133552622198</v>
      </c>
      <c r="M365">
        <v>51.3620784639619</v>
      </c>
      <c r="N365">
        <v>6.2525696694671398</v>
      </c>
      <c r="O365">
        <v>1.1799572495498301</v>
      </c>
      <c r="P365">
        <v>27.9989704268664</v>
      </c>
      <c r="Q365">
        <v>28.3349849614909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694</v>
      </c>
      <c r="E366">
        <v>16525.818071279999</v>
      </c>
      <c r="F366">
        <v>1582.7</v>
      </c>
      <c r="G366">
        <v>212.833705586777</v>
      </c>
      <c r="H366">
        <v>11.2843742580559</v>
      </c>
      <c r="I366">
        <v>40.742615623956297</v>
      </c>
      <c r="J366">
        <v>2.7320067594469402</v>
      </c>
      <c r="K366">
        <v>1233.4776711397101</v>
      </c>
      <c r="L366">
        <v>973.39361641010703</v>
      </c>
      <c r="M366">
        <v>65.319622742757304</v>
      </c>
      <c r="N366">
        <v>15.8955156030003</v>
      </c>
      <c r="O366">
        <v>1.8415600088186701</v>
      </c>
      <c r="P366">
        <v>1.9776331585265701</v>
      </c>
      <c r="Q366">
        <v>245.869755244755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445</v>
      </c>
      <c r="E367">
        <v>16264.479996714999</v>
      </c>
      <c r="F367">
        <v>517.1</v>
      </c>
      <c r="G367">
        <v>60.678311619505997</v>
      </c>
      <c r="H367">
        <v>36.148649492071598</v>
      </c>
      <c r="I367">
        <v>39.338647636798299</v>
      </c>
      <c r="J367">
        <v>27.547009323438701</v>
      </c>
      <c r="K367">
        <v>411.02593443710202</v>
      </c>
      <c r="L367">
        <v>361.96872833804099</v>
      </c>
      <c r="M367">
        <v>58.546493875000301</v>
      </c>
      <c r="N367">
        <v>18.309844394384498</v>
      </c>
      <c r="O367">
        <v>3.33222249993283</v>
      </c>
      <c r="P367">
        <v>11.0713595049313</v>
      </c>
      <c r="Q367">
        <v>106.798640271945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846</v>
      </c>
      <c r="E368">
        <v>16131.915383685</v>
      </c>
      <c r="F368">
        <v>216.52</v>
      </c>
      <c r="G368">
        <v>-9.3361162306526797</v>
      </c>
      <c r="H368">
        <v>-0.14999095956713099</v>
      </c>
      <c r="I368">
        <v>12.525530477585299</v>
      </c>
      <c r="J368">
        <v>-2.2553576838848501</v>
      </c>
      <c r="K368">
        <v>210.79010001595501</v>
      </c>
      <c r="L368">
        <v>193.586458791773</v>
      </c>
      <c r="M368">
        <v>33.178503299381099</v>
      </c>
      <c r="N368">
        <v>1.7562685024398601</v>
      </c>
      <c r="O368">
        <v>1.00889555044021</v>
      </c>
      <c r="P368">
        <v>9.7127286162941004</v>
      </c>
      <c r="Q368">
        <v>58.972099853157097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129</v>
      </c>
      <c r="E369">
        <v>16093.92294095</v>
      </c>
      <c r="F369">
        <v>902.4</v>
      </c>
      <c r="G369">
        <v>1067.44499524154</v>
      </c>
      <c r="H369">
        <v>-12.265896340972199</v>
      </c>
      <c r="I369">
        <v>9.9778815556713205</v>
      </c>
      <c r="J369">
        <v>-4.9420578178836401</v>
      </c>
      <c r="K369">
        <v>936.38808492758699</v>
      </c>
      <c r="L369">
        <v>791.78826053811804</v>
      </c>
      <c r="M369">
        <v>39.379594844330903</v>
      </c>
      <c r="N369">
        <v>-0.44129007575183199</v>
      </c>
      <c r="O369">
        <v>0.59916255533770202</v>
      </c>
      <c r="P369">
        <v>45.611702127659498</v>
      </c>
      <c r="Q369">
        <v>1144.6896551724101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65</v>
      </c>
      <c r="E370">
        <v>16092.32369354</v>
      </c>
      <c r="F370">
        <v>713.9</v>
      </c>
      <c r="G370">
        <v>22.536551899432101</v>
      </c>
      <c r="H370">
        <v>8.1232366710635198</v>
      </c>
      <c r="I370">
        <v>-4.9293731584059701</v>
      </c>
      <c r="J370">
        <v>4.2686440531183703</v>
      </c>
      <c r="K370">
        <v>662.08991189744597</v>
      </c>
      <c r="L370">
        <v>627.42742898112704</v>
      </c>
      <c r="M370">
        <v>40.1921045869463</v>
      </c>
      <c r="N370">
        <v>5.2169339645016404</v>
      </c>
      <c r="O370">
        <v>1.9772711719876199</v>
      </c>
      <c r="P370">
        <v>7.5780921697716703</v>
      </c>
      <c r="Q370">
        <v>49.460902334345199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211</v>
      </c>
      <c r="E371">
        <v>16000.6075733</v>
      </c>
      <c r="F371">
        <v>412.15</v>
      </c>
      <c r="G371">
        <v>32.022482341544297</v>
      </c>
      <c r="H371">
        <v>7.7587679148618296</v>
      </c>
      <c r="I371">
        <v>32.964119631328799</v>
      </c>
      <c r="J371">
        <v>-0.139152308262153</v>
      </c>
      <c r="K371">
        <v>369.38050379228201</v>
      </c>
      <c r="L371">
        <v>325.95848691327899</v>
      </c>
      <c r="M371">
        <v>55.034238637970397</v>
      </c>
      <c r="N371">
        <v>5.7806005604332302</v>
      </c>
      <c r="O371">
        <v>1.31696503239855</v>
      </c>
      <c r="P371">
        <v>1.2859395851025199</v>
      </c>
      <c r="Q371">
        <v>60.494548286604299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238</v>
      </c>
      <c r="E372">
        <v>15887.866354579999</v>
      </c>
      <c r="F372">
        <v>4780.55</v>
      </c>
      <c r="G372">
        <v>95.657635152138894</v>
      </c>
      <c r="H372">
        <v>-7.4483613515927001</v>
      </c>
      <c r="I372">
        <v>28.3841641652158</v>
      </c>
      <c r="J372">
        <v>-1.9627913117034601</v>
      </c>
      <c r="K372">
        <v>4501.7074296637102</v>
      </c>
      <c r="L372">
        <v>3755.5564130088801</v>
      </c>
      <c r="M372">
        <v>42.658148369791803</v>
      </c>
      <c r="N372">
        <v>3.0738190517284298</v>
      </c>
      <c r="O372">
        <v>0.610050844813252</v>
      </c>
      <c r="P372">
        <v>8.5649140789239695</v>
      </c>
      <c r="Q372">
        <v>137.44257083964499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129</v>
      </c>
      <c r="E373">
        <v>15822.98496722</v>
      </c>
      <c r="F373">
        <v>526.75</v>
      </c>
      <c r="G373">
        <v>72.066314015879399</v>
      </c>
      <c r="H373">
        <v>-18.8171673530472</v>
      </c>
      <c r="I373">
        <v>-8.3252879839911191</v>
      </c>
      <c r="J373">
        <v>-3.4999091389058101</v>
      </c>
      <c r="K373">
        <v>557.12246345470101</v>
      </c>
      <c r="L373">
        <v>501.22336522251902</v>
      </c>
      <c r="M373">
        <v>55.690937435309003</v>
      </c>
      <c r="N373">
        <v>-3.7388307298169798</v>
      </c>
      <c r="O373">
        <v>1.6714845343295699</v>
      </c>
      <c r="P373">
        <v>19.9620313241575</v>
      </c>
      <c r="Q373">
        <v>103.732353509959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24</v>
      </c>
      <c r="E374">
        <v>15819.15319551</v>
      </c>
      <c r="F374">
        <v>210.08</v>
      </c>
      <c r="G374">
        <v>46.237224794318699</v>
      </c>
      <c r="H374">
        <v>3.2106521160304502</v>
      </c>
      <c r="I374">
        <v>17.765179400673301</v>
      </c>
      <c r="J374">
        <v>1.6307506424489</v>
      </c>
      <c r="K374">
        <v>197.75102609058499</v>
      </c>
      <c r="L374">
        <v>172.090329860656</v>
      </c>
      <c r="M374">
        <v>54.045503993235997</v>
      </c>
      <c r="N374">
        <v>2.8489487494905701</v>
      </c>
      <c r="O374">
        <v>1.6151339155414199</v>
      </c>
      <c r="P374">
        <v>4.6744097486671699</v>
      </c>
      <c r="Q374">
        <v>81.7301038062283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119</v>
      </c>
      <c r="E375">
        <v>15668.478350744999</v>
      </c>
      <c r="F375">
        <v>61.18</v>
      </c>
      <c r="G375">
        <v>374.79959044818497</v>
      </c>
      <c r="H375">
        <v>-3.9451736160476498</v>
      </c>
      <c r="I375">
        <v>104.855399401189</v>
      </c>
      <c r="J375">
        <v>-3.1778257171708399</v>
      </c>
      <c r="K375">
        <v>55.641409833651103</v>
      </c>
      <c r="L375">
        <v>40.875524747687301</v>
      </c>
      <c r="M375">
        <v>62.971760681727602</v>
      </c>
      <c r="N375">
        <v>1.4869010409900001</v>
      </c>
      <c r="O375">
        <v>1.5818042376524699</v>
      </c>
      <c r="P375">
        <v>17.358613926119599</v>
      </c>
      <c r="Q375">
        <v>434.32314410480302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46</v>
      </c>
      <c r="E376">
        <v>15601.255208549999</v>
      </c>
      <c r="F376">
        <v>1757.15</v>
      </c>
      <c r="G376">
        <v>11.037325381565299</v>
      </c>
      <c r="H376">
        <v>6.0797493046144604</v>
      </c>
      <c r="I376">
        <v>36.931395206458497</v>
      </c>
      <c r="J376">
        <v>5.3408365472217598</v>
      </c>
      <c r="K376">
        <v>1520.3981780384299</v>
      </c>
      <c r="L376">
        <v>1329.78083681677</v>
      </c>
      <c r="M376">
        <v>76.718562919560398</v>
      </c>
      <c r="N376">
        <v>7.85426091180054</v>
      </c>
      <c r="O376">
        <v>0.95021644937960903</v>
      </c>
      <c r="P376">
        <v>0.82804541444954005</v>
      </c>
      <c r="Q376">
        <v>71.437631103956207</v>
      </c>
    </row>
    <row r="377" spans="1:17" hidden="1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668</v>
      </c>
      <c r="E377">
        <v>15502.9956089399</v>
      </c>
      <c r="F377">
        <v>837.27</v>
      </c>
      <c r="G377">
        <v>-1.16150424288773</v>
      </c>
      <c r="H377">
        <v>0.577946913291292</v>
      </c>
      <c r="I377">
        <v>-0.7770727372099</v>
      </c>
      <c r="J377">
        <v>0.448481538425679</v>
      </c>
      <c r="K377">
        <v>807.83218257512601</v>
      </c>
      <c r="L377">
        <v>765.16025536069105</v>
      </c>
      <c r="M377">
        <v>63.673105172010501</v>
      </c>
      <c r="N377">
        <v>2.1046439206277001</v>
      </c>
      <c r="O377">
        <v>0.46536075450046599</v>
      </c>
      <c r="P377">
        <v>6.05897739080583</v>
      </c>
      <c r="Q377">
        <v>25.283555289540601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516</v>
      </c>
      <c r="E378">
        <v>15453.224810969999</v>
      </c>
      <c r="F378">
        <v>338.1</v>
      </c>
      <c r="G378">
        <v>14.793699431984701</v>
      </c>
      <c r="H378">
        <v>12.498164661175901</v>
      </c>
      <c r="I378">
        <v>-7.4249759565088196</v>
      </c>
      <c r="J378">
        <v>-0.33860517042102201</v>
      </c>
      <c r="K378">
        <v>324.04279669240799</v>
      </c>
      <c r="L378">
        <v>316.44936745593202</v>
      </c>
      <c r="M378">
        <v>43.934046611129702</v>
      </c>
      <c r="N378">
        <v>3.1719803198977998</v>
      </c>
      <c r="O378">
        <v>0.95579560268105301</v>
      </c>
      <c r="P378">
        <v>15.9420289855072</v>
      </c>
      <c r="Q378">
        <v>41.051314142678301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24</v>
      </c>
      <c r="E379">
        <v>15427.68462052</v>
      </c>
      <c r="F379">
        <v>263.62</v>
      </c>
      <c r="G379">
        <v>28.504913878747999</v>
      </c>
      <c r="H379">
        <v>1.5474174378229799</v>
      </c>
      <c r="I379">
        <v>-14.8792955196969</v>
      </c>
      <c r="J379">
        <v>2.3784651941516302</v>
      </c>
      <c r="K379">
        <v>253.697448913736</v>
      </c>
      <c r="L379">
        <v>243.20927869145601</v>
      </c>
      <c r="M379">
        <v>59.017992070642102</v>
      </c>
      <c r="N379">
        <v>3.1174221983797601</v>
      </c>
      <c r="O379">
        <v>0.81027801415637801</v>
      </c>
      <c r="P379">
        <v>14.0657006296942</v>
      </c>
      <c r="Q379">
        <v>60.206624126405302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159</v>
      </c>
      <c r="E380">
        <v>15347.829410189999</v>
      </c>
      <c r="F380">
        <v>2655.1</v>
      </c>
      <c r="G380">
        <v>-35.844496780419803</v>
      </c>
      <c r="H380">
        <v>-4.4330738369292604</v>
      </c>
      <c r="I380">
        <v>-13.663907648980199</v>
      </c>
      <c r="J380">
        <v>0.55355034894613997</v>
      </c>
      <c r="K380">
        <v>2588.1710494791701</v>
      </c>
      <c r="L380">
        <v>2650.4759465900802</v>
      </c>
      <c r="M380">
        <v>28.975697284073799</v>
      </c>
      <c r="N380">
        <v>3.2381428874299401</v>
      </c>
      <c r="O380">
        <v>0.80393058748984203</v>
      </c>
      <c r="P380">
        <v>25.628036608790602</v>
      </c>
      <c r="Q380">
        <v>19.062780269058301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Row],[Ticker]],[1]!Table1[[Symbol]:[Industry]],2,FALSE),"-")</f>
        <v>-</v>
      </c>
      <c r="D381" t="s">
        <v>40</v>
      </c>
      <c r="E381">
        <v>15312.6004548</v>
      </c>
      <c r="F381">
        <v>445</v>
      </c>
      <c r="G381">
        <v>81.484960659261503</v>
      </c>
      <c r="H381">
        <v>-5.3829074593258603</v>
      </c>
      <c r="I381">
        <v>-15.593280298392999</v>
      </c>
      <c r="J381">
        <v>-1.0300595083176101</v>
      </c>
      <c r="K381">
        <v>436.948353500694</v>
      </c>
      <c r="L381">
        <v>411.86574598246898</v>
      </c>
      <c r="M381">
        <v>30.927463119846699</v>
      </c>
      <c r="N381">
        <v>1.66661098464013</v>
      </c>
      <c r="O381">
        <v>0.56210278294359906</v>
      </c>
      <c r="P381">
        <v>24.4943820224719</v>
      </c>
      <c r="Q381">
        <v>112.918660287081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Row],[Ticker]],[1]!Table1[[Symbol]:[Industry]],2,FALSE),"-")</f>
        <v>-</v>
      </c>
      <c r="D382" t="s">
        <v>49</v>
      </c>
      <c r="E382">
        <v>15269.682511159999</v>
      </c>
      <c r="F382">
        <v>190.81</v>
      </c>
      <c r="G382">
        <v>24.441331519613499</v>
      </c>
      <c r="H382">
        <v>2.3501714811553001</v>
      </c>
      <c r="I382">
        <v>1.6740406605101601</v>
      </c>
      <c r="J382">
        <v>2.9770569602944899</v>
      </c>
      <c r="K382">
        <v>181.56865436003699</v>
      </c>
      <c r="L382">
        <v>168.37423693779101</v>
      </c>
      <c r="M382">
        <v>47.152643014478599</v>
      </c>
      <c r="N382">
        <v>4.3645887716255096</v>
      </c>
      <c r="O382">
        <v>1.1443198912207</v>
      </c>
      <c r="P382">
        <v>8.6421047114931095</v>
      </c>
      <c r="Q382">
        <v>56.980666392431097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Row],[Ticker]],[1]!Table1[[Symbol]:[Industry]],2,FALSE),"-")</f>
        <v>-</v>
      </c>
      <c r="D383" t="s">
        <v>165</v>
      </c>
      <c r="E383">
        <v>15224.09662341</v>
      </c>
      <c r="F383">
        <v>1017.85</v>
      </c>
      <c r="G383">
        <v>-8.4890905194097108</v>
      </c>
      <c r="H383">
        <v>-0.34041417186020401</v>
      </c>
      <c r="I383">
        <v>-15.311883365176</v>
      </c>
      <c r="J383">
        <v>-3.1102787619296599</v>
      </c>
      <c r="K383">
        <v>981.18919848082896</v>
      </c>
      <c r="L383">
        <v>962.50772821476005</v>
      </c>
      <c r="M383">
        <v>49.3682882293513</v>
      </c>
      <c r="N383">
        <v>1.7649499091857599</v>
      </c>
      <c r="O383">
        <v>1.66244910945201</v>
      </c>
      <c r="P383">
        <v>15.4394065923269</v>
      </c>
      <c r="Q383">
        <v>23.181653152608</v>
      </c>
    </row>
    <row r="384" spans="1:17" x14ac:dyDescent="0.3">
      <c r="A384" t="s">
        <v>877</v>
      </c>
      <c r="B384" t="s">
        <v>878</v>
      </c>
      <c r="C384" t="str">
        <f>IFERROR(VLOOKUP(Table1[[#This Row],[Ticker]],[1]!Table1[[Symbol]:[Industry]],2,FALSE),"-")</f>
        <v>-</v>
      </c>
      <c r="D384" t="s">
        <v>65</v>
      </c>
      <c r="E384">
        <v>15186.611253659999</v>
      </c>
      <c r="F384">
        <v>1559.65</v>
      </c>
      <c r="G384">
        <v>40.798469168107403</v>
      </c>
      <c r="H384">
        <v>3.69799278236622</v>
      </c>
      <c r="I384">
        <v>4.0119120888346496</v>
      </c>
      <c r="J384">
        <v>8.7217492782727692</v>
      </c>
      <c r="K384">
        <v>1497.04514298918</v>
      </c>
      <c r="L384">
        <v>1356.6162259908499</v>
      </c>
      <c r="M384">
        <v>34.968662945848799</v>
      </c>
      <c r="N384">
        <v>3.8983133807675299</v>
      </c>
      <c r="O384">
        <v>0.42566661512030501</v>
      </c>
      <c r="P384">
        <v>10.601737569326399</v>
      </c>
      <c r="Q384">
        <v>73.284817510138296</v>
      </c>
    </row>
    <row r="385" spans="1:17" hidden="1" x14ac:dyDescent="0.3">
      <c r="A385" t="s">
        <v>879</v>
      </c>
      <c r="B385" t="s">
        <v>880</v>
      </c>
      <c r="C385" t="str">
        <f>IFERROR(VLOOKUP(Table1[[#This Row],[Ticker]],[1]!Table1[[Symbol]:[Industry]],2,FALSE),"-")</f>
        <v>-</v>
      </c>
      <c r="D385" t="s">
        <v>273</v>
      </c>
      <c r="E385">
        <v>15162.471112220001</v>
      </c>
      <c r="F385">
        <v>658.5</v>
      </c>
      <c r="G385">
        <v>50.783911933838397</v>
      </c>
      <c r="H385">
        <v>20.882348377366</v>
      </c>
      <c r="I385">
        <v>30.062869528950198</v>
      </c>
      <c r="J385">
        <v>-5.1303889029307097</v>
      </c>
      <c r="K385">
        <v>564.37167923539596</v>
      </c>
      <c r="L385">
        <v>495.55228499585297</v>
      </c>
      <c r="M385">
        <v>46.149016574234402</v>
      </c>
      <c r="N385">
        <v>8.6353146023056393</v>
      </c>
      <c r="O385">
        <v>1.5976409135874401</v>
      </c>
      <c r="P385">
        <v>6.5907365223993803</v>
      </c>
      <c r="Q385">
        <v>81.630119983450498</v>
      </c>
    </row>
    <row r="386" spans="1:17" x14ac:dyDescent="0.3">
      <c r="A386" t="s">
        <v>881</v>
      </c>
      <c r="B386" t="s">
        <v>882</v>
      </c>
      <c r="C386" t="str">
        <f>IFERROR(VLOOKUP(Table1[[#This Row],[Ticker]],[1]!Table1[[Symbol]:[Industry]],2,FALSE),"-")</f>
        <v>-</v>
      </c>
      <c r="D386" t="s">
        <v>46</v>
      </c>
      <c r="E386">
        <v>15124.560257429999</v>
      </c>
      <c r="F386">
        <v>256.85000000000002</v>
      </c>
      <c r="G386">
        <v>90.488271950936806</v>
      </c>
      <c r="H386">
        <v>-8.1653977963509501</v>
      </c>
      <c r="I386">
        <v>54.027545381847602</v>
      </c>
      <c r="J386">
        <v>1.2775673023784</v>
      </c>
      <c r="K386">
        <v>242.16746207601699</v>
      </c>
      <c r="L386">
        <v>199.67509278293599</v>
      </c>
      <c r="M386">
        <v>63.013705181561598</v>
      </c>
      <c r="N386">
        <v>1.9800105490984199</v>
      </c>
      <c r="O386">
        <v>0.94826652445609605</v>
      </c>
      <c r="P386">
        <v>12.867432353513699</v>
      </c>
      <c r="Q386">
        <v>129.228023203926</v>
      </c>
    </row>
    <row r="387" spans="1:17" x14ac:dyDescent="0.3">
      <c r="A387" t="s">
        <v>883</v>
      </c>
      <c r="B387" t="s">
        <v>884</v>
      </c>
      <c r="C387" t="str">
        <f>IFERROR(VLOOKUP(Table1[[#This Row],[Ticker]],[1]!Table1[[Symbol]:[Industry]],2,FALSE),"-")</f>
        <v>-</v>
      </c>
      <c r="D387" t="s">
        <v>65</v>
      </c>
      <c r="E387">
        <v>15061.875</v>
      </c>
      <c r="F387">
        <v>6357.1</v>
      </c>
      <c r="G387">
        <v>47.307676355272903</v>
      </c>
      <c r="H387">
        <v>5.84068157551597</v>
      </c>
      <c r="I387">
        <v>23.697608896611801</v>
      </c>
      <c r="J387">
        <v>0.22064315936121501</v>
      </c>
      <c r="K387">
        <v>5899.4013479760497</v>
      </c>
      <c r="L387">
        <v>5260.1408720281097</v>
      </c>
      <c r="M387">
        <v>77.587743786263701</v>
      </c>
      <c r="N387">
        <v>2.7712325798214801</v>
      </c>
      <c r="O387">
        <v>0.40096067892503501</v>
      </c>
      <c r="P387">
        <v>13.588743294898601</v>
      </c>
      <c r="Q387">
        <v>75.368275862068899</v>
      </c>
    </row>
    <row r="388" spans="1:17" hidden="1" x14ac:dyDescent="0.3">
      <c r="A388" t="s">
        <v>885</v>
      </c>
      <c r="B388" t="s">
        <v>886</v>
      </c>
      <c r="C388" t="str">
        <f>IFERROR(VLOOKUP(Table1[[#This Row],[Ticker]],[1]!Table1[[Symbol]:[Industry]],2,FALSE),"-")</f>
        <v>-</v>
      </c>
      <c r="D388" t="s">
        <v>887</v>
      </c>
      <c r="E388">
        <v>15061.668995835</v>
      </c>
      <c r="F388">
        <v>1588.1</v>
      </c>
      <c r="G388">
        <v>-11.7014406262657</v>
      </c>
      <c r="H388">
        <v>5.6430847881494701</v>
      </c>
      <c r="I388">
        <v>2.3604045440426602</v>
      </c>
      <c r="J388">
        <v>0.62656947276081698</v>
      </c>
      <c r="N388">
        <v>5.4084278243624304</v>
      </c>
      <c r="P388">
        <v>2.6793023109376</v>
      </c>
      <c r="Q388">
        <v>28.940851703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27</v>
      </c>
      <c r="E389">
        <v>15023.619581995001</v>
      </c>
      <c r="F389">
        <v>79.959999999999994</v>
      </c>
      <c r="G389">
        <v>-15.468571424072399</v>
      </c>
      <c r="H389">
        <v>-1.60431112949257</v>
      </c>
      <c r="I389">
        <v>-21.226353687172999</v>
      </c>
      <c r="J389">
        <v>-0.87142434703080096</v>
      </c>
      <c r="K389">
        <v>78.134551437504797</v>
      </c>
      <c r="L389">
        <v>83.143369173021696</v>
      </c>
      <c r="M389">
        <v>42.294641641521402</v>
      </c>
      <c r="N389">
        <v>3.7822078136086201</v>
      </c>
      <c r="O389">
        <v>1.6319000116919999</v>
      </c>
      <c r="P389">
        <v>36.443221610805303</v>
      </c>
      <c r="Q389">
        <v>22.920830130668701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283</v>
      </c>
      <c r="E390">
        <v>15009.611590785</v>
      </c>
      <c r="F390">
        <v>2054.15</v>
      </c>
      <c r="G390">
        <v>-5.8233129641921</v>
      </c>
      <c r="H390">
        <v>4.3626221543053303</v>
      </c>
      <c r="I390">
        <v>-6.5569077030373801</v>
      </c>
      <c r="J390">
        <v>2.1546959303210098</v>
      </c>
      <c r="K390">
        <v>1968.16944883221</v>
      </c>
      <c r="L390">
        <v>1948.56762915271</v>
      </c>
      <c r="M390">
        <v>30.352787354022901</v>
      </c>
      <c r="N390">
        <v>4.4299057988364998</v>
      </c>
      <c r="O390">
        <v>1.0851500021314</v>
      </c>
      <c r="P390">
        <v>14.714115327507701</v>
      </c>
      <c r="Q390">
        <v>19.740600408044301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600</v>
      </c>
      <c r="E391">
        <v>14871.69263378</v>
      </c>
      <c r="F391">
        <v>121.48</v>
      </c>
      <c r="G391">
        <v>54.942342005570602</v>
      </c>
      <c r="H391">
        <v>18.063726850684098</v>
      </c>
      <c r="I391">
        <v>46.586809856157302</v>
      </c>
      <c r="J391">
        <v>10.769790787706199</v>
      </c>
      <c r="K391">
        <v>103.46919474704499</v>
      </c>
      <c r="L391">
        <v>90.886006073865005</v>
      </c>
      <c r="M391">
        <v>65.726485212255795</v>
      </c>
      <c r="N391">
        <v>10.9629612947542</v>
      </c>
      <c r="O391">
        <v>2.4373746682908699</v>
      </c>
      <c r="P391">
        <v>7.4250905498847599</v>
      </c>
      <c r="Q391">
        <v>97.528455284552805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238</v>
      </c>
      <c r="E392">
        <v>14819.439759999999</v>
      </c>
      <c r="F392">
        <v>4795.55</v>
      </c>
      <c r="G392">
        <v>33.849208048033901</v>
      </c>
      <c r="H392">
        <v>-7.9585667417052104</v>
      </c>
      <c r="I392">
        <v>44.648749741449599</v>
      </c>
      <c r="J392">
        <v>1.7638845909552701</v>
      </c>
      <c r="K392">
        <v>4328.7883670004103</v>
      </c>
      <c r="L392">
        <v>3604.1608026502399</v>
      </c>
      <c r="M392">
        <v>57.430598467774601</v>
      </c>
      <c r="N392">
        <v>5.3859334175632103</v>
      </c>
      <c r="O392">
        <v>0.77560205920542102</v>
      </c>
      <c r="P392">
        <v>4.2633274598325501</v>
      </c>
      <c r="Q392">
        <v>76.433472526259607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485</v>
      </c>
      <c r="E393">
        <v>14817.343354995</v>
      </c>
      <c r="F393">
        <v>2527.9</v>
      </c>
      <c r="G393">
        <v>21.5853749684827</v>
      </c>
      <c r="H393">
        <v>3.3852320787163501</v>
      </c>
      <c r="I393">
        <v>36.931186680221501</v>
      </c>
      <c r="J393">
        <v>-4.7190077712656997</v>
      </c>
      <c r="K393">
        <v>2221.5921287128699</v>
      </c>
      <c r="L393">
        <v>1922.16464973699</v>
      </c>
      <c r="M393">
        <v>57.6484974439906</v>
      </c>
      <c r="N393">
        <v>6.54428511871083</v>
      </c>
      <c r="O393">
        <v>1.4791358903515099</v>
      </c>
      <c r="P393">
        <v>6.6102298350409301</v>
      </c>
      <c r="Q393">
        <v>69.9314331809626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255</v>
      </c>
      <c r="E394">
        <v>14686.278181365</v>
      </c>
      <c r="F394">
        <v>677.9</v>
      </c>
      <c r="G394">
        <v>14.029231332969999</v>
      </c>
      <c r="H394">
        <v>7.3414361814806002</v>
      </c>
      <c r="I394">
        <v>10.0663725091673</v>
      </c>
      <c r="J394">
        <v>8.6438954371967593</v>
      </c>
      <c r="K394">
        <v>603.93280839495299</v>
      </c>
      <c r="L394">
        <v>569.53382127432405</v>
      </c>
      <c r="M394">
        <v>51.580999810682101</v>
      </c>
      <c r="N394">
        <v>8.4943555311520704</v>
      </c>
      <c r="O394">
        <v>1.4991539823164499</v>
      </c>
      <c r="P394">
        <v>1.7849240300929301</v>
      </c>
      <c r="Q394">
        <v>43.183018270144601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Row],[Ticker]],[1]!Table1[[Symbol]:[Industry]],2,FALSE),"-")</f>
        <v>-</v>
      </c>
      <c r="D395" t="s">
        <v>211</v>
      </c>
      <c r="E395">
        <v>14646.076306595</v>
      </c>
      <c r="F395">
        <v>1771.1</v>
      </c>
      <c r="G395">
        <v>60.826516401812498</v>
      </c>
      <c r="H395">
        <v>-1.47334464321349</v>
      </c>
      <c r="I395">
        <v>32.957985745837597</v>
      </c>
      <c r="J395">
        <v>0.24169796980127101</v>
      </c>
      <c r="K395">
        <v>1752.42918022708</v>
      </c>
      <c r="L395">
        <v>1551.0953116038399</v>
      </c>
      <c r="M395">
        <v>65.201905878370596</v>
      </c>
      <c r="N395">
        <v>1.0258182083437</v>
      </c>
      <c r="O395">
        <v>0.68806764387546704</v>
      </c>
      <c r="P395">
        <v>25.4559313421037</v>
      </c>
      <c r="Q395">
        <v>95.216313033893599</v>
      </c>
    </row>
    <row r="396" spans="1:17" hidden="1" x14ac:dyDescent="0.3">
      <c r="A396" t="s">
        <v>902</v>
      </c>
      <c r="B396" t="s">
        <v>903</v>
      </c>
      <c r="C396" t="str">
        <f>IFERROR(VLOOKUP(Table1[[#This Row],[Ticker]],[1]!Table1[[Symbol]:[Industry]],2,FALSE),"-")</f>
        <v>-</v>
      </c>
      <c r="D396" t="s">
        <v>49</v>
      </c>
      <c r="E396">
        <v>14582.66768595</v>
      </c>
      <c r="F396">
        <v>396.2</v>
      </c>
      <c r="G396">
        <v>-4.36793985123178</v>
      </c>
      <c r="H396">
        <v>9.5105633720192202</v>
      </c>
      <c r="I396">
        <v>9.6939053190765794</v>
      </c>
      <c r="J396">
        <v>-8.8312993503368506E-2</v>
      </c>
      <c r="N396">
        <v>6.2256269733377696</v>
      </c>
      <c r="P396">
        <v>9.1494194851085204</v>
      </c>
      <c r="Q396">
        <v>35.684931506849303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Row],[Ticker]],[1]!Table1[[Symbol]:[Industry]],2,FALSE),"-")</f>
        <v>-</v>
      </c>
      <c r="D397" t="s">
        <v>523</v>
      </c>
      <c r="E397">
        <v>14577.24368878</v>
      </c>
      <c r="F397">
        <v>1452.6</v>
      </c>
      <c r="G397">
        <v>-18.5649453482445</v>
      </c>
      <c r="H397">
        <v>3.7594641376622899</v>
      </c>
      <c r="I397">
        <v>-11.8448305225967</v>
      </c>
      <c r="J397">
        <v>4.9792539853243696</v>
      </c>
      <c r="K397">
        <v>1349.7737045347001</v>
      </c>
      <c r="L397">
        <v>1385.2677576518099</v>
      </c>
      <c r="M397">
        <v>60.154638968894702</v>
      </c>
      <c r="N397">
        <v>6.5920416535808002</v>
      </c>
      <c r="O397">
        <v>1.72961299487903</v>
      </c>
      <c r="P397">
        <v>11.6618477213272</v>
      </c>
      <c r="Q397">
        <v>16.8624296057924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Row],[Ticker]],[1]!Table1[[Symbol]:[Industry]],2,FALSE),"-")</f>
        <v>-</v>
      </c>
      <c r="D398" t="s">
        <v>630</v>
      </c>
      <c r="E398">
        <v>14566.2770043</v>
      </c>
      <c r="F398">
        <v>155.59</v>
      </c>
      <c r="G398">
        <v>-38.333917197801803</v>
      </c>
      <c r="H398">
        <v>7.2193986515172304</v>
      </c>
      <c r="I398">
        <v>-51.226937488186302</v>
      </c>
      <c r="J398">
        <v>-5.8828817716081598</v>
      </c>
      <c r="K398">
        <v>152.471233122022</v>
      </c>
      <c r="L398">
        <v>187.61157343309799</v>
      </c>
      <c r="M398">
        <v>73.011182956864204</v>
      </c>
      <c r="N398">
        <v>1.09698341232769</v>
      </c>
      <c r="O398">
        <v>1.0754729636587701</v>
      </c>
      <c r="P398">
        <v>92.621633781091305</v>
      </c>
      <c r="Q398">
        <v>23.976095617529801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Row],[Ticker]],[1]!Table1[[Symbol]:[Industry]],2,FALSE),"-")</f>
        <v>-</v>
      </c>
      <c r="D399" t="s">
        <v>18</v>
      </c>
      <c r="E399">
        <v>14506.948587999999</v>
      </c>
      <c r="F399">
        <v>968.85</v>
      </c>
      <c r="G399">
        <v>124.08106907737201</v>
      </c>
      <c r="H399">
        <v>4.64652606655262</v>
      </c>
      <c r="I399">
        <v>30.891471285848301</v>
      </c>
      <c r="J399">
        <v>-1.7994418859280801</v>
      </c>
      <c r="K399">
        <v>938.100549498291</v>
      </c>
      <c r="L399">
        <v>781.39918518317904</v>
      </c>
      <c r="M399">
        <v>68.2537843884121</v>
      </c>
      <c r="N399">
        <v>1.4064108008649401</v>
      </c>
      <c r="O399">
        <v>0.43399639072441598</v>
      </c>
      <c r="P399">
        <v>15.859008102389399</v>
      </c>
      <c r="Q399">
        <v>178.48519689565899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Row],[Ticker]],[1]!Table1[[Symbol]:[Industry]],2,FALSE),"-")</f>
        <v>-</v>
      </c>
      <c r="D400" t="s">
        <v>912</v>
      </c>
      <c r="E400">
        <v>14504.56365215</v>
      </c>
      <c r="F400">
        <v>706.1</v>
      </c>
      <c r="G400">
        <v>-12.6207322494219</v>
      </c>
      <c r="H400">
        <v>1.84292958022895</v>
      </c>
      <c r="I400">
        <v>-21.749525747184901</v>
      </c>
      <c r="J400">
        <v>5.4856107611573099</v>
      </c>
      <c r="K400">
        <v>675.20219139577</v>
      </c>
      <c r="L400">
        <v>671.36362767981598</v>
      </c>
      <c r="M400">
        <v>38.484144054839199</v>
      </c>
      <c r="N400">
        <v>2.8899060011689102</v>
      </c>
      <c r="O400">
        <v>0.83976379829035797</v>
      </c>
      <c r="P400">
        <v>20.3087381390737</v>
      </c>
      <c r="Q400">
        <v>18.872053872053801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Row],[Ticker]],[1]!Table1[[Symbol]:[Industry]],2,FALSE),"-")</f>
        <v>-</v>
      </c>
      <c r="D401" t="s">
        <v>454</v>
      </c>
      <c r="E401">
        <v>14458.030394470001</v>
      </c>
      <c r="F401">
        <v>1167.5999999999999</v>
      </c>
      <c r="G401">
        <v>35.612561598355001</v>
      </c>
      <c r="H401">
        <v>7.3837476387356098</v>
      </c>
      <c r="I401">
        <v>6.4561666203904702</v>
      </c>
      <c r="J401">
        <v>-1.7205674225896199</v>
      </c>
      <c r="K401">
        <v>1075.5173481496499</v>
      </c>
      <c r="L401">
        <v>949.66443573638901</v>
      </c>
      <c r="M401">
        <v>43.764012522243398</v>
      </c>
      <c r="N401">
        <v>3.4978745133147799</v>
      </c>
      <c r="O401">
        <v>1.3786919722138899</v>
      </c>
      <c r="P401">
        <v>7.3398424117848604</v>
      </c>
      <c r="Q401">
        <v>68.679572377925396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Row],[Ticker]],[1]!Table1[[Symbol]:[Industry]],2,FALSE),"-")</f>
        <v>-</v>
      </c>
      <c r="D402" t="s">
        <v>21</v>
      </c>
      <c r="E402">
        <v>14378.606019179901</v>
      </c>
      <c r="F402">
        <v>605.1</v>
      </c>
      <c r="G402">
        <v>-5.3798308596789397</v>
      </c>
      <c r="H402">
        <v>8.75411664943306</v>
      </c>
      <c r="I402">
        <v>-29.351110039995501</v>
      </c>
      <c r="J402">
        <v>4.28545648206949</v>
      </c>
      <c r="K402">
        <v>597.13249770906202</v>
      </c>
      <c r="L402">
        <v>628.68301466172102</v>
      </c>
      <c r="M402">
        <v>25.116032945717901</v>
      </c>
      <c r="N402">
        <v>6.8117533848958303</v>
      </c>
      <c r="O402">
        <v>1.16577152078704</v>
      </c>
      <c r="P402">
        <v>43.777887952404498</v>
      </c>
      <c r="Q402">
        <v>28.854344122657501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Row],[Ticker]],[1]!Table1[[Symbol]:[Industry]],2,FALSE),"-")</f>
        <v>-</v>
      </c>
      <c r="D403" t="s">
        <v>46</v>
      </c>
      <c r="E403">
        <v>14348.23549845</v>
      </c>
      <c r="F403">
        <v>469.95</v>
      </c>
      <c r="G403">
        <v>18.017854654762999</v>
      </c>
      <c r="H403">
        <v>-3.1380527696595801</v>
      </c>
      <c r="I403">
        <v>26.2650086068676</v>
      </c>
      <c r="J403">
        <v>-3.80311638850629</v>
      </c>
      <c r="K403">
        <v>470.99876098406099</v>
      </c>
      <c r="L403">
        <v>411.942544252554</v>
      </c>
      <c r="M403">
        <v>93.222219203876705</v>
      </c>
      <c r="N403">
        <v>-2.95554806300101</v>
      </c>
      <c r="O403">
        <v>1.3755456024355599</v>
      </c>
      <c r="P403">
        <v>22.310884136610198</v>
      </c>
      <c r="Q403">
        <v>51.547887778136001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Row],[Ticker]],[1]!Table1[[Symbol]:[Industry]],2,FALSE),"-")</f>
        <v>-</v>
      </c>
      <c r="D404" t="s">
        <v>24</v>
      </c>
      <c r="E404">
        <v>14331.889755945</v>
      </c>
      <c r="F404">
        <v>120.66</v>
      </c>
      <c r="G404">
        <v>81.9806080607094</v>
      </c>
      <c r="H404">
        <v>-10.9297983592243</v>
      </c>
      <c r="I404">
        <v>-12.747922190296901</v>
      </c>
      <c r="J404">
        <v>-2.22583958067049</v>
      </c>
      <c r="K404">
        <v>127.229751842672</v>
      </c>
      <c r="L404">
        <v>118.35224353866199</v>
      </c>
      <c r="M404">
        <v>49.339296741584199</v>
      </c>
      <c r="N404">
        <v>-2.3806262910398699</v>
      </c>
      <c r="O404">
        <v>0.61488341359909604</v>
      </c>
      <c r="P404">
        <v>26.388198242996801</v>
      </c>
      <c r="Q404">
        <v>119.38181818181801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Row],[Ticker]],[1]!Table1[[Symbol]:[Industry]],2,FALSE),"-")</f>
        <v>-</v>
      </c>
      <c r="D405" t="s">
        <v>480</v>
      </c>
      <c r="E405">
        <v>14256.1360727799</v>
      </c>
      <c r="F405">
        <v>508.6</v>
      </c>
      <c r="G405">
        <v>218.208902403503</v>
      </c>
      <c r="H405">
        <v>-9.2507343867033001</v>
      </c>
      <c r="I405">
        <v>5.3134748073746598</v>
      </c>
      <c r="J405">
        <v>5.6540942968163499</v>
      </c>
      <c r="K405">
        <v>495.51760420270801</v>
      </c>
      <c r="L405">
        <v>419.60343369423703</v>
      </c>
      <c r="M405">
        <v>44.3498612406568</v>
      </c>
      <c r="N405">
        <v>2.5240915563239299</v>
      </c>
      <c r="O405">
        <v>1.16214957913401</v>
      </c>
      <c r="P405">
        <v>20.330318521431298</v>
      </c>
      <c r="Q405">
        <v>253.56273896419799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Row],[Ticker]],[1]!Table1[[Symbol]:[Industry]],2,FALSE),"-")</f>
        <v>-</v>
      </c>
      <c r="D406" t="s">
        <v>21</v>
      </c>
      <c r="E406">
        <v>14136.536466359999</v>
      </c>
      <c r="F406">
        <v>720.9</v>
      </c>
      <c r="G406">
        <v>52.496326144920602</v>
      </c>
      <c r="H406">
        <v>12.7430735677023</v>
      </c>
      <c r="I406">
        <v>4.7953221832008497</v>
      </c>
      <c r="J406">
        <v>-1.9331677805377E-2</v>
      </c>
      <c r="K406">
        <v>631.63453003679399</v>
      </c>
      <c r="L406">
        <v>556.13001426691005</v>
      </c>
      <c r="M406">
        <v>55.313191015413601</v>
      </c>
      <c r="N406">
        <v>8.8110775872327398</v>
      </c>
      <c r="O406">
        <v>1.2513882253751401</v>
      </c>
      <c r="P406">
        <v>1.52587043972811</v>
      </c>
      <c r="Q406">
        <v>91.728723404255305</v>
      </c>
    </row>
    <row r="407" spans="1:17" x14ac:dyDescent="0.3">
      <c r="A407" t="s">
        <v>925</v>
      </c>
      <c r="B407" t="s">
        <v>926</v>
      </c>
      <c r="C407" t="str">
        <f>IFERROR(VLOOKUP(Table1[[#This Row],[Ticker]],[1]!Table1[[Symbol]:[Industry]],2,FALSE),"-")</f>
        <v>-</v>
      </c>
      <c r="D407" t="s">
        <v>927</v>
      </c>
      <c r="E407">
        <v>14027.562629374999</v>
      </c>
      <c r="F407">
        <v>181.76</v>
      </c>
      <c r="G407">
        <v>16.983796580969202</v>
      </c>
      <c r="H407">
        <v>8.2413186215594898</v>
      </c>
      <c r="I407">
        <v>12.9950667731986</v>
      </c>
      <c r="J407">
        <v>0.83069317773208795</v>
      </c>
      <c r="K407">
        <v>159.65179273525601</v>
      </c>
      <c r="L407">
        <v>148.99762898840899</v>
      </c>
      <c r="M407">
        <v>63.235761867968897</v>
      </c>
      <c r="N407">
        <v>7.8114083591197296</v>
      </c>
      <c r="O407">
        <v>1.7869374931849</v>
      </c>
      <c r="P407">
        <v>3.1029929577464901</v>
      </c>
      <c r="Q407">
        <v>52.739495798319297</v>
      </c>
    </row>
    <row r="408" spans="1:17" x14ac:dyDescent="0.3">
      <c r="A408" t="s">
        <v>928</v>
      </c>
      <c r="B408" t="s">
        <v>929</v>
      </c>
      <c r="C408" t="str">
        <f>IFERROR(VLOOKUP(Table1[[#This Row],[Ticker]],[1]!Table1[[Symbol]:[Industry]],2,FALSE),"-")</f>
        <v>-</v>
      </c>
      <c r="D408" t="s">
        <v>89</v>
      </c>
      <c r="E408">
        <v>14015.323301214999</v>
      </c>
      <c r="F408">
        <v>19.190000000000001</v>
      </c>
      <c r="G408">
        <v>189.961182954039</v>
      </c>
      <c r="H408">
        <v>-10.4340545127688</v>
      </c>
      <c r="I408">
        <v>34.263052869167197</v>
      </c>
      <c r="J408">
        <v>-4.5585801185215296</v>
      </c>
      <c r="K408">
        <v>18.715319792562202</v>
      </c>
      <c r="L408">
        <v>15.666783481509</v>
      </c>
      <c r="M408">
        <v>71.201120498824906</v>
      </c>
      <c r="N408">
        <v>0.81596455875090301</v>
      </c>
      <c r="O408">
        <v>1.20715842285616</v>
      </c>
      <c r="P408">
        <v>25.065138092756602</v>
      </c>
      <c r="Q408">
        <v>228.03418803418799</v>
      </c>
    </row>
    <row r="409" spans="1:17" hidden="1" x14ac:dyDescent="0.3">
      <c r="A409" t="s">
        <v>930</v>
      </c>
      <c r="B409" t="s">
        <v>931</v>
      </c>
      <c r="C409" t="str">
        <f>IFERROR(VLOOKUP(Table1[[#This Row],[Ticker]],[1]!Table1[[Symbol]:[Industry]],2,FALSE),"-")</f>
        <v>-</v>
      </c>
      <c r="D409" t="s">
        <v>188</v>
      </c>
      <c r="E409">
        <v>13961.95340042</v>
      </c>
      <c r="F409">
        <v>449.9</v>
      </c>
      <c r="G409">
        <v>8.8328997671662002</v>
      </c>
      <c r="H409">
        <v>1.0096227156658599</v>
      </c>
      <c r="I409">
        <v>-1.5136877431770901</v>
      </c>
      <c r="J409">
        <v>-1.92547883408189</v>
      </c>
      <c r="K409">
        <v>425.96038681604603</v>
      </c>
      <c r="M409">
        <v>61.0375762297802</v>
      </c>
      <c r="N409">
        <v>3.9146432658128099</v>
      </c>
      <c r="O409">
        <v>2.2445911621497698</v>
      </c>
      <c r="P409">
        <v>13.5807957323849</v>
      </c>
      <c r="Q409">
        <v>75.536480686695199</v>
      </c>
    </row>
    <row r="410" spans="1:17" x14ac:dyDescent="0.3">
      <c r="A410" t="s">
        <v>932</v>
      </c>
      <c r="B410" t="s">
        <v>933</v>
      </c>
      <c r="C410" t="str">
        <f>IFERROR(VLOOKUP(Table1[[#This Row],[Ticker]],[1]!Table1[[Symbol]:[Industry]],2,FALSE),"-")</f>
        <v>-</v>
      </c>
      <c r="D410" t="s">
        <v>101</v>
      </c>
      <c r="E410">
        <v>13933.68371935</v>
      </c>
      <c r="F410">
        <v>673.7</v>
      </c>
      <c r="G410">
        <v>-24.121745414222001</v>
      </c>
      <c r="H410">
        <v>-4.3449591500612499</v>
      </c>
      <c r="I410">
        <v>-24.427255999312099</v>
      </c>
      <c r="J410">
        <v>-2.55530925196449</v>
      </c>
      <c r="K410">
        <v>657.679250895113</v>
      </c>
      <c r="L410">
        <v>666.098767077562</v>
      </c>
      <c r="M410">
        <v>75.0161645182162</v>
      </c>
      <c r="N410">
        <v>0.29303548283472403</v>
      </c>
      <c r="O410">
        <v>0.55470453309142798</v>
      </c>
      <c r="P410">
        <v>22.309633367967901</v>
      </c>
      <c r="Q410">
        <v>33.604362915220598</v>
      </c>
    </row>
    <row r="411" spans="1:17" x14ac:dyDescent="0.3">
      <c r="A411" t="s">
        <v>934</v>
      </c>
      <c r="B411" t="s">
        <v>935</v>
      </c>
      <c r="C411" t="str">
        <f>IFERROR(VLOOKUP(Table1[[#This Row],[Ticker]],[1]!Table1[[Symbol]:[Industry]],2,FALSE),"-")</f>
        <v>-</v>
      </c>
      <c r="D411" t="s">
        <v>124</v>
      </c>
      <c r="E411">
        <v>13928.7606734</v>
      </c>
      <c r="F411">
        <v>728.9</v>
      </c>
      <c r="G411">
        <v>53.173190016076497</v>
      </c>
      <c r="H411">
        <v>28.576081529013901</v>
      </c>
      <c r="I411">
        <v>24.227131411373598</v>
      </c>
      <c r="J411">
        <v>0.15495079448337501</v>
      </c>
      <c r="K411">
        <v>600.86694427847306</v>
      </c>
      <c r="L411">
        <v>532.81315636851298</v>
      </c>
      <c r="M411">
        <v>70.206214565564395</v>
      </c>
      <c r="N411">
        <v>10.867872070307399</v>
      </c>
      <c r="O411">
        <v>1.77724717177425</v>
      </c>
      <c r="P411">
        <v>2.48319385375224</v>
      </c>
      <c r="Q411">
        <v>80.733944954128404</v>
      </c>
    </row>
    <row r="412" spans="1:17" x14ac:dyDescent="0.3">
      <c r="A412" t="s">
        <v>936</v>
      </c>
      <c r="B412" t="s">
        <v>937</v>
      </c>
      <c r="C412" t="str">
        <f>IFERROR(VLOOKUP(Table1[[#This Row],[Ticker]],[1]!Table1[[Symbol]:[Industry]],2,FALSE),"-")</f>
        <v>-</v>
      </c>
      <c r="D412" t="s">
        <v>621</v>
      </c>
      <c r="E412">
        <v>13805.2728233</v>
      </c>
      <c r="F412">
        <v>146.27000000000001</v>
      </c>
      <c r="G412">
        <v>32.819888772035497</v>
      </c>
      <c r="H412">
        <v>-3.1597414308754099</v>
      </c>
      <c r="I412">
        <v>-9.4471911159888808</v>
      </c>
      <c r="J412">
        <v>2.6169294265935301</v>
      </c>
      <c r="K412">
        <v>143.41720666022201</v>
      </c>
      <c r="L412">
        <v>138.43442835116099</v>
      </c>
      <c r="M412">
        <v>46.498922951777601</v>
      </c>
      <c r="N412">
        <v>3.5666539098046601</v>
      </c>
      <c r="O412">
        <v>1.17084474567051</v>
      </c>
      <c r="P412">
        <v>17.0780064264715</v>
      </c>
      <c r="Q412">
        <v>60.913091309130898</v>
      </c>
    </row>
    <row r="413" spans="1:17" x14ac:dyDescent="0.3">
      <c r="A413" t="s">
        <v>938</v>
      </c>
      <c r="B413" t="s">
        <v>939</v>
      </c>
      <c r="C413" t="str">
        <f>IFERROR(VLOOKUP(Table1[[#This Row],[Ticker]],[1]!Table1[[Symbol]:[Industry]],2,FALSE),"-")</f>
        <v>-</v>
      </c>
      <c r="D413" t="s">
        <v>940</v>
      </c>
      <c r="E413">
        <v>13750.606047915</v>
      </c>
      <c r="F413">
        <v>476</v>
      </c>
      <c r="G413">
        <v>244.077448144323</v>
      </c>
      <c r="H413">
        <v>0.904529872160448</v>
      </c>
      <c r="I413">
        <v>52.698170312370898</v>
      </c>
      <c r="J413">
        <v>3.8089922926732198</v>
      </c>
      <c r="K413">
        <v>403.49395513475201</v>
      </c>
      <c r="L413">
        <v>336.68408495101301</v>
      </c>
      <c r="M413">
        <v>68.2231476574498</v>
      </c>
      <c r="N413">
        <v>14.295561920254</v>
      </c>
      <c r="O413">
        <v>2.3000149146640099</v>
      </c>
      <c r="P413">
        <v>3.2457983193277098</v>
      </c>
      <c r="Q413">
        <v>286.99186991869902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Row],[Ticker]],[1]!Table1[[Symbol]:[Industry]],2,FALSE),"-")</f>
        <v>-</v>
      </c>
      <c r="D414" t="s">
        <v>523</v>
      </c>
      <c r="E414">
        <v>13494.988436400001</v>
      </c>
      <c r="F414">
        <v>4742.45</v>
      </c>
      <c r="G414">
        <v>-25.767180498840499</v>
      </c>
      <c r="H414">
        <v>5.8926795146883499</v>
      </c>
      <c r="I414">
        <v>-7.1331118188021696</v>
      </c>
      <c r="J414">
        <v>2.85614496205149</v>
      </c>
      <c r="K414">
        <v>4474.8175139299101</v>
      </c>
      <c r="L414">
        <v>4501.6346139944699</v>
      </c>
      <c r="M414">
        <v>54.198054111199902</v>
      </c>
      <c r="N414">
        <v>3.4578638909798598</v>
      </c>
      <c r="O414">
        <v>1.3711480873246999</v>
      </c>
      <c r="P414">
        <v>8.9078429925460298</v>
      </c>
      <c r="Q414">
        <v>17.9420542153692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Row],[Ticker]],[1]!Table1[[Symbol]:[Industry]],2,FALSE),"-")</f>
        <v>-</v>
      </c>
      <c r="D415" t="s">
        <v>945</v>
      </c>
      <c r="E415">
        <v>13441.959207874999</v>
      </c>
      <c r="F415">
        <v>205.87</v>
      </c>
      <c r="G415">
        <v>33.125808291644198</v>
      </c>
      <c r="H415">
        <v>-1.5447940938856799</v>
      </c>
      <c r="I415">
        <v>1.68477258686849</v>
      </c>
      <c r="J415">
        <v>-1.9227472284629501</v>
      </c>
      <c r="K415">
        <v>197.01824832761301</v>
      </c>
      <c r="L415">
        <v>183.570197309788</v>
      </c>
      <c r="M415">
        <v>46.1666269334265</v>
      </c>
      <c r="N415">
        <v>4.1709279175899203</v>
      </c>
      <c r="O415">
        <v>1.48763222439493</v>
      </c>
      <c r="P415">
        <v>11.186671200272</v>
      </c>
      <c r="Q415">
        <v>68.538681948423999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Row],[Ticker]],[1]!Table1[[Symbol]:[Industry]],2,FALSE),"-")</f>
        <v>-</v>
      </c>
      <c r="D416" t="s">
        <v>582</v>
      </c>
      <c r="E416">
        <v>13427.432208</v>
      </c>
      <c r="F416">
        <v>819.95</v>
      </c>
      <c r="G416">
        <v>-28.220985683502199</v>
      </c>
      <c r="H416">
        <v>-6.1875572241997396</v>
      </c>
      <c r="I416">
        <v>-10.298104932670499</v>
      </c>
      <c r="J416">
        <v>0.64158502776555704</v>
      </c>
      <c r="K416">
        <v>824.27298856216805</v>
      </c>
      <c r="L416">
        <v>822.89274784737302</v>
      </c>
      <c r="M416">
        <v>63.438199319984101</v>
      </c>
      <c r="N416">
        <v>-0.41663168924198601</v>
      </c>
      <c r="O416">
        <v>0.80872709265409504</v>
      </c>
      <c r="P416">
        <v>25.0015244832001</v>
      </c>
      <c r="Q416">
        <v>15.656957472318201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Row],[Ticker]],[1]!Table1[[Symbol]:[Industry]],2,FALSE),"-")</f>
        <v>-</v>
      </c>
      <c r="D417" t="s">
        <v>945</v>
      </c>
      <c r="E417">
        <v>13171.002414799999</v>
      </c>
      <c r="F417">
        <v>360.9</v>
      </c>
      <c r="G417">
        <v>58.197766739978199</v>
      </c>
      <c r="H417">
        <v>11.415862830147301</v>
      </c>
      <c r="I417">
        <v>8.5810979304303405</v>
      </c>
      <c r="J417">
        <v>5.1458723370442101</v>
      </c>
      <c r="K417">
        <v>333.42363605753599</v>
      </c>
      <c r="L417">
        <v>310.81682433381502</v>
      </c>
      <c r="M417">
        <v>44.582096793065503</v>
      </c>
      <c r="N417">
        <v>6.9042750657963099</v>
      </c>
      <c r="O417">
        <v>1.43212000684574</v>
      </c>
      <c r="P417">
        <v>19.132723746189999</v>
      </c>
      <c r="Q417">
        <v>88.459530026109604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Row],[Ticker]],[1]!Table1[[Symbol]:[Industry]],2,FALSE),"-")</f>
        <v>-</v>
      </c>
      <c r="D418" t="s">
        <v>952</v>
      </c>
      <c r="E418">
        <v>13140.69299163</v>
      </c>
      <c r="F418">
        <v>1436.85</v>
      </c>
      <c r="G418">
        <v>-21.128170607614901</v>
      </c>
      <c r="H418">
        <v>0.47916876084375298</v>
      </c>
      <c r="I418">
        <v>-27.949190261965398</v>
      </c>
      <c r="J418">
        <v>-1.17059859041583</v>
      </c>
      <c r="K418">
        <v>1362.3510544660101</v>
      </c>
      <c r="L418">
        <v>1463.1795136963501</v>
      </c>
      <c r="M418">
        <v>53.079408904917301</v>
      </c>
      <c r="N418">
        <v>5.12217804905303</v>
      </c>
      <c r="O418">
        <v>1.1108674307814499</v>
      </c>
      <c r="P418">
        <v>30.525107004906499</v>
      </c>
      <c r="Q418">
        <v>19.319880418535099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621</v>
      </c>
      <c r="E419">
        <v>13083.408456634999</v>
      </c>
      <c r="F419">
        <v>28.23</v>
      </c>
      <c r="G419">
        <v>33.0805162263174</v>
      </c>
      <c r="H419">
        <v>3.0061031892868901</v>
      </c>
      <c r="I419">
        <v>20.430544004306999</v>
      </c>
      <c r="J419">
        <v>1.5654529117300799</v>
      </c>
      <c r="K419">
        <v>27.019080312794902</v>
      </c>
      <c r="L419">
        <v>24.924602707731299</v>
      </c>
      <c r="M419">
        <v>41.994557905167902</v>
      </c>
      <c r="N419">
        <v>4.1186057580811601</v>
      </c>
      <c r="O419">
        <v>2.6927079584207201</v>
      </c>
      <c r="P419">
        <v>38.3280198370527</v>
      </c>
      <c r="Q419">
        <v>94.020618556700995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78</v>
      </c>
      <c r="E420">
        <v>13022.1</v>
      </c>
      <c r="F420">
        <v>399.2</v>
      </c>
      <c r="G420">
        <v>108.957911939449</v>
      </c>
      <c r="H420">
        <v>-11.081395176654899</v>
      </c>
      <c r="I420">
        <v>-11.865194902672901</v>
      </c>
      <c r="J420">
        <v>4.1504845114890099</v>
      </c>
      <c r="K420">
        <v>397.02278021189102</v>
      </c>
      <c r="L420">
        <v>365.66758110876998</v>
      </c>
      <c r="M420">
        <v>44.550051284673501</v>
      </c>
      <c r="N420">
        <v>1.1712776860596901</v>
      </c>
      <c r="O420">
        <v>0.62571600264420202</v>
      </c>
      <c r="P420">
        <v>26.753507014027999</v>
      </c>
      <c r="Q420">
        <v>144.0097799511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137</v>
      </c>
      <c r="E421">
        <v>13007.233697885</v>
      </c>
      <c r="F421">
        <v>440.7</v>
      </c>
      <c r="G421">
        <v>138.005107219851</v>
      </c>
      <c r="H421">
        <v>9.1528407323676699</v>
      </c>
      <c r="I421">
        <v>35.191091410030999</v>
      </c>
      <c r="J421">
        <v>5.8246183287630204</v>
      </c>
      <c r="K421">
        <v>381.56554995501699</v>
      </c>
      <c r="L421">
        <v>311.042479163091</v>
      </c>
      <c r="M421">
        <v>56.632061443542497</v>
      </c>
      <c r="N421">
        <v>8.4864894694427697</v>
      </c>
      <c r="O421">
        <v>0.90904744556435602</v>
      </c>
      <c r="P421">
        <v>2.79101429543908</v>
      </c>
      <c r="Q421">
        <v>170.86662569145599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238</v>
      </c>
      <c r="E422">
        <v>13003.60867713</v>
      </c>
      <c r="F422">
        <v>2123.25</v>
      </c>
      <c r="G422">
        <v>232.09984966477401</v>
      </c>
      <c r="H422">
        <v>11.136522761551699</v>
      </c>
      <c r="I422">
        <v>126.283776120314</v>
      </c>
      <c r="J422">
        <v>4.6616822953525698</v>
      </c>
      <c r="K422">
        <v>1635.1284008794901</v>
      </c>
      <c r="L422">
        <v>1162.0839002391899</v>
      </c>
      <c r="M422">
        <v>52.286133175877502</v>
      </c>
      <c r="N422">
        <v>13.2213967160802</v>
      </c>
      <c r="O422">
        <v>0.79721984431723802</v>
      </c>
      <c r="P422">
        <v>5.6470034145767096</v>
      </c>
      <c r="Q422">
        <v>276.329315845444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523</v>
      </c>
      <c r="E423">
        <v>12985.194871809999</v>
      </c>
      <c r="F423">
        <v>797.65</v>
      </c>
      <c r="G423">
        <v>44.579758943245203</v>
      </c>
      <c r="H423">
        <v>10.7113675529649</v>
      </c>
      <c r="I423">
        <v>35.871270652194703</v>
      </c>
      <c r="J423">
        <v>7.5280110607192601</v>
      </c>
      <c r="K423">
        <v>693.745008414312</v>
      </c>
      <c r="L423">
        <v>610.12667875734201</v>
      </c>
      <c r="M423">
        <v>50.657418240252603</v>
      </c>
      <c r="N423">
        <v>10.640797990518401</v>
      </c>
      <c r="O423">
        <v>1.8600589554056499</v>
      </c>
      <c r="P423">
        <v>2.9022754340876298</v>
      </c>
      <c r="Q423">
        <v>95.024449877750598</v>
      </c>
    </row>
    <row r="424" spans="1:17" hidden="1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965</v>
      </c>
      <c r="E424">
        <v>12906.893384999599</v>
      </c>
      <c r="F424">
        <v>100</v>
      </c>
      <c r="G424">
        <v>-24.628980980386402</v>
      </c>
      <c r="I424">
        <v>-10.567135810078</v>
      </c>
      <c r="M424">
        <v>50</v>
      </c>
      <c r="O424">
        <v>1.8823529411764699</v>
      </c>
      <c r="P424">
        <v>0</v>
      </c>
      <c r="Q424">
        <v>0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Row],[Ticker]],[1]!Table1[[Symbol]:[Industry]],2,FALSE),"-")</f>
        <v>-</v>
      </c>
      <c r="D425" t="s">
        <v>143</v>
      </c>
      <c r="E425">
        <v>12856.99398935</v>
      </c>
      <c r="F425">
        <v>1308.3499999999999</v>
      </c>
      <c r="G425">
        <v>105.289303880346</v>
      </c>
      <c r="H425">
        <v>7.9267277826505804</v>
      </c>
      <c r="I425">
        <v>36.446741374033301</v>
      </c>
      <c r="J425">
        <v>-1.5149216493311599</v>
      </c>
      <c r="K425">
        <v>1134.5154737385401</v>
      </c>
      <c r="L425">
        <v>963.94813079227004</v>
      </c>
      <c r="M425">
        <v>65.758786502833999</v>
      </c>
      <c r="N425">
        <v>8.5179128196082505</v>
      </c>
      <c r="O425">
        <v>2.4218786534688799</v>
      </c>
      <c r="P425">
        <v>3.6037757480796402</v>
      </c>
      <c r="Q425">
        <v>140.50551470588201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Row],[Ticker]],[1]!Table1[[Symbol]:[Industry]],2,FALSE),"-")</f>
        <v>-</v>
      </c>
      <c r="D426" t="s">
        <v>516</v>
      </c>
      <c r="E426">
        <v>12814.696732124999</v>
      </c>
      <c r="F426">
        <v>1914.7</v>
      </c>
      <c r="G426">
        <v>13.7864025228305</v>
      </c>
      <c r="H426">
        <v>15.7520151389724</v>
      </c>
      <c r="I426">
        <v>18.117587625636599</v>
      </c>
      <c r="J426">
        <v>2.6231712360443198</v>
      </c>
      <c r="K426">
        <v>1656.2280242645099</v>
      </c>
      <c r="L426">
        <v>1578.8099201750099</v>
      </c>
      <c r="M426">
        <v>61.510616065176599</v>
      </c>
      <c r="N426">
        <v>8.9136944465655503</v>
      </c>
      <c r="O426">
        <v>1.2622434209846001</v>
      </c>
      <c r="P426">
        <v>3.3556170679479802</v>
      </c>
      <c r="Q426">
        <v>46.495791889823998</v>
      </c>
    </row>
    <row r="427" spans="1:17" hidden="1" x14ac:dyDescent="0.3">
      <c r="A427" t="s">
        <v>970</v>
      </c>
      <c r="B427" t="s">
        <v>971</v>
      </c>
      <c r="C427" t="str">
        <f>IFERROR(VLOOKUP(Table1[[#This Row],[Ticker]],[1]!Table1[[Symbol]:[Industry]],2,FALSE),"-")</f>
        <v>-</v>
      </c>
      <c r="D427" t="s">
        <v>119</v>
      </c>
      <c r="E427">
        <v>12807.169765500001</v>
      </c>
      <c r="F427">
        <v>1131.0999999999999</v>
      </c>
      <c r="G427">
        <v>207.75421032140599</v>
      </c>
      <c r="H427">
        <v>20.798070348910901</v>
      </c>
      <c r="I427">
        <v>29.559226925303399</v>
      </c>
      <c r="J427">
        <v>-2.55110719130478</v>
      </c>
      <c r="K427">
        <v>911.01018154267501</v>
      </c>
      <c r="L427">
        <v>761.634241352971</v>
      </c>
      <c r="M427">
        <v>42.733290448262601</v>
      </c>
      <c r="N427">
        <v>14.1775128747945</v>
      </c>
      <c r="O427">
        <v>1.9879304397170301</v>
      </c>
      <c r="P427">
        <v>1.67093979312173</v>
      </c>
      <c r="Q427">
        <v>270.54873054873002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Row],[Ticker]],[1]!Table1[[Symbol]:[Industry]],2,FALSE),"-")</f>
        <v>-</v>
      </c>
      <c r="D428" t="s">
        <v>621</v>
      </c>
      <c r="E428">
        <v>12761.283923999999</v>
      </c>
      <c r="F428">
        <v>478.1</v>
      </c>
      <c r="G428">
        <v>3.5651469187957598</v>
      </c>
      <c r="H428">
        <v>-0.11938074203443901</v>
      </c>
      <c r="I428">
        <v>11.897003534184201</v>
      </c>
      <c r="J428">
        <v>-0.119901249707769</v>
      </c>
      <c r="K428">
        <v>455.76660559714099</v>
      </c>
      <c r="L428">
        <v>419.07153822655403</v>
      </c>
      <c r="M428">
        <v>43.117986683812099</v>
      </c>
      <c r="N428">
        <v>2.5273706730192198</v>
      </c>
      <c r="O428">
        <v>1.4360987234448901</v>
      </c>
      <c r="P428">
        <v>5.5636896046851998</v>
      </c>
      <c r="Q428">
        <v>42.972488038277497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691</v>
      </c>
      <c r="E429">
        <v>12761.13389915</v>
      </c>
      <c r="F429">
        <v>700.6</v>
      </c>
      <c r="G429">
        <v>73.813166024287099</v>
      </c>
      <c r="H429">
        <v>-14.453173955134799</v>
      </c>
      <c r="I429">
        <v>33.7823027394222</v>
      </c>
      <c r="J429">
        <v>-6.7150712939252504</v>
      </c>
      <c r="K429">
        <v>702.55387606938905</v>
      </c>
      <c r="L429">
        <v>590.24036061236995</v>
      </c>
      <c r="M429">
        <v>49.044469309979803</v>
      </c>
      <c r="N429">
        <v>-1.6163539940105101</v>
      </c>
      <c r="O429">
        <v>0.47614545921803902</v>
      </c>
      <c r="P429">
        <v>17.328004567513499</v>
      </c>
      <c r="Q429">
        <v>109.071918830199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185</v>
      </c>
      <c r="E430">
        <v>12752.705028689999</v>
      </c>
      <c r="F430">
        <v>1487.45</v>
      </c>
      <c r="G430">
        <v>18.4982742517521</v>
      </c>
      <c r="H430">
        <v>10.4465641018281</v>
      </c>
      <c r="I430">
        <v>14.565361876470201</v>
      </c>
      <c r="J430">
        <v>2.3069786291669798</v>
      </c>
      <c r="K430">
        <v>1382.2163945616901</v>
      </c>
      <c r="L430">
        <v>1277.8113473467599</v>
      </c>
      <c r="M430">
        <v>35.1723555261255</v>
      </c>
      <c r="N430">
        <v>5.7612572315730501</v>
      </c>
      <c r="O430">
        <v>1.4476642034176099</v>
      </c>
      <c r="P430">
        <v>6.2220578842986303</v>
      </c>
      <c r="Q430">
        <v>53.2584616969759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46</v>
      </c>
      <c r="E431">
        <v>12670.525201965</v>
      </c>
      <c r="F431">
        <v>1441.8</v>
      </c>
      <c r="G431">
        <v>279.06694510109202</v>
      </c>
      <c r="H431">
        <v>23.937771320771599</v>
      </c>
      <c r="I431">
        <v>90.1148879911606</v>
      </c>
      <c r="J431">
        <v>-3.7207950237740501</v>
      </c>
      <c r="K431">
        <v>1162.83082919513</v>
      </c>
      <c r="L431">
        <v>841.25291791582902</v>
      </c>
      <c r="M431">
        <v>83.315081566976104</v>
      </c>
      <c r="N431">
        <v>9.0739000557473304</v>
      </c>
      <c r="O431">
        <v>0.30395325542906398</v>
      </c>
      <c r="P431">
        <v>6.4641420446663798</v>
      </c>
      <c r="Q431">
        <v>316.94621168305298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694</v>
      </c>
      <c r="E432">
        <v>12664.41838526</v>
      </c>
      <c r="F432">
        <v>899.1</v>
      </c>
      <c r="G432">
        <v>66.8930128421718</v>
      </c>
      <c r="H432">
        <v>14.9345279033779</v>
      </c>
      <c r="I432">
        <v>13.7295393817377</v>
      </c>
      <c r="J432">
        <v>15.6378389424441</v>
      </c>
      <c r="K432">
        <v>733.40302439322102</v>
      </c>
      <c r="L432">
        <v>677.32850323048797</v>
      </c>
      <c r="M432">
        <v>39.012575882409102</v>
      </c>
      <c r="N432">
        <v>18.605768966394599</v>
      </c>
      <c r="O432">
        <v>2.3356292609979898</v>
      </c>
      <c r="P432">
        <v>3.4367701034367699</v>
      </c>
      <c r="Q432">
        <v>111.55294117647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691</v>
      </c>
      <c r="E433">
        <v>12657.3252861</v>
      </c>
      <c r="F433">
        <v>561.95000000000005</v>
      </c>
      <c r="G433">
        <v>-26.196681102999801</v>
      </c>
      <c r="H433">
        <v>-2.4155739368098099</v>
      </c>
      <c r="I433">
        <v>-12.1348359326914</v>
      </c>
      <c r="J433">
        <v>-6.9348723141527797</v>
      </c>
      <c r="N433">
        <v>0.84543326052193202</v>
      </c>
      <c r="P433">
        <v>17.448171545511101</v>
      </c>
      <c r="Q433">
        <v>19.538396085939102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283</v>
      </c>
      <c r="E434">
        <v>12637.467539935</v>
      </c>
      <c r="F434">
        <v>1300.3499999999999</v>
      </c>
      <c r="G434">
        <v>8.4331832559911408</v>
      </c>
      <c r="H434">
        <v>-9.5533394761493504</v>
      </c>
      <c r="I434">
        <v>6.0614125553194604</v>
      </c>
      <c r="J434">
        <v>-1.74419891099894</v>
      </c>
      <c r="K434">
        <v>1305.40099752438</v>
      </c>
      <c r="L434">
        <v>1198.6059585292301</v>
      </c>
      <c r="M434">
        <v>31.4927298258341</v>
      </c>
      <c r="N434">
        <v>-0.243203036143357</v>
      </c>
      <c r="O434">
        <v>0.70679229559474299</v>
      </c>
      <c r="P434">
        <v>26.812012150574802</v>
      </c>
      <c r="Q434">
        <v>40.578378378378297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129</v>
      </c>
      <c r="E435">
        <v>12595.303138200001</v>
      </c>
      <c r="F435">
        <v>1135.5</v>
      </c>
      <c r="G435">
        <v>104.718625563746</v>
      </c>
      <c r="H435">
        <v>14.3836055529157</v>
      </c>
      <c r="I435">
        <v>54.8129981835135</v>
      </c>
      <c r="J435">
        <v>1.8758682723576301</v>
      </c>
      <c r="K435">
        <v>940.04780079750196</v>
      </c>
      <c r="L435">
        <v>764.06079081238101</v>
      </c>
      <c r="M435">
        <v>54.891258441145297</v>
      </c>
      <c r="N435">
        <v>11.5924559451958</v>
      </c>
      <c r="O435">
        <v>1.2810263861287601</v>
      </c>
      <c r="P435">
        <v>3.4346103038309201</v>
      </c>
      <c r="Q435">
        <v>146.018849528761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400</v>
      </c>
      <c r="E436">
        <v>12555.800388494999</v>
      </c>
      <c r="F436">
        <v>3967.5</v>
      </c>
      <c r="G436">
        <v>44.111050917540197</v>
      </c>
      <c r="H436">
        <v>-2.9195799351565999</v>
      </c>
      <c r="I436">
        <v>18.635827635334199</v>
      </c>
      <c r="J436">
        <v>-2.7961629661906602</v>
      </c>
      <c r="K436">
        <v>3805.13868370815</v>
      </c>
      <c r="L436">
        <v>3450.5282303670201</v>
      </c>
      <c r="M436">
        <v>35.705607287940701</v>
      </c>
      <c r="N436">
        <v>2.5171028618546001</v>
      </c>
      <c r="O436">
        <v>1.4785329477106599</v>
      </c>
      <c r="P436">
        <v>16.299936988027699</v>
      </c>
      <c r="Q436">
        <v>82.749884845693202</v>
      </c>
    </row>
    <row r="437" spans="1:17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354</v>
      </c>
      <c r="E437">
        <v>12393.533319135</v>
      </c>
      <c r="F437">
        <v>1004.9</v>
      </c>
      <c r="G437">
        <v>187.01623533221999</v>
      </c>
      <c r="H437">
        <v>-6.0163169875059701</v>
      </c>
      <c r="I437">
        <v>32.667728602137203</v>
      </c>
      <c r="J437">
        <v>2.5118521386785702</v>
      </c>
      <c r="K437">
        <v>897.32933627977604</v>
      </c>
      <c r="L437">
        <v>736.91587043486004</v>
      </c>
      <c r="M437">
        <v>32.438669688921102</v>
      </c>
      <c r="N437">
        <v>8.3762528572907993</v>
      </c>
      <c r="O437">
        <v>0.99711336095871395</v>
      </c>
      <c r="P437">
        <v>5.2940591103592203</v>
      </c>
      <c r="Q437">
        <v>232.17089496735801</v>
      </c>
    </row>
    <row r="438" spans="1:17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354</v>
      </c>
      <c r="E438">
        <v>12269.054420805</v>
      </c>
      <c r="F438">
        <v>1044.25</v>
      </c>
      <c r="G438">
        <v>44.193264593940597</v>
      </c>
      <c r="H438">
        <v>9.8345197430239804</v>
      </c>
      <c r="I438">
        <v>23.957823932272898</v>
      </c>
      <c r="J438">
        <v>-3.2104510530668402</v>
      </c>
      <c r="K438">
        <v>982.63253207886896</v>
      </c>
      <c r="L438">
        <v>882.44846429222605</v>
      </c>
      <c r="M438">
        <v>32.251896871115598</v>
      </c>
      <c r="N438">
        <v>5.10544360992784</v>
      </c>
      <c r="O438">
        <v>1.08635484852147</v>
      </c>
      <c r="P438">
        <v>14.8192482643045</v>
      </c>
      <c r="Q438">
        <v>82.561188811188799</v>
      </c>
    </row>
    <row r="439" spans="1:17" x14ac:dyDescent="0.3">
      <c r="A439" t="s">
        <v>994</v>
      </c>
      <c r="B439" t="s">
        <v>995</v>
      </c>
      <c r="C439" t="str">
        <f>IFERROR(VLOOKUP(Table1[[#This Row],[Ticker]],[1]!Table1[[Symbol]:[Industry]],2,FALSE),"-")</f>
        <v>-</v>
      </c>
      <c r="D439" t="s">
        <v>349</v>
      </c>
      <c r="E439">
        <v>12227.224012500001</v>
      </c>
      <c r="F439">
        <v>265.14999999999998</v>
      </c>
      <c r="G439">
        <v>128.37674421045301</v>
      </c>
      <c r="H439">
        <v>13.1703011808182</v>
      </c>
      <c r="I439">
        <v>50.9127667477781</v>
      </c>
      <c r="J439">
        <v>3.3600783506688199</v>
      </c>
      <c r="K439">
        <v>239.83032984545201</v>
      </c>
      <c r="L439">
        <v>195.90401230017301</v>
      </c>
      <c r="M439">
        <v>83.412809887005395</v>
      </c>
      <c r="N439">
        <v>4.3575955796593302</v>
      </c>
      <c r="O439">
        <v>1.60777116906509</v>
      </c>
      <c r="P439">
        <v>9.6549123137846493</v>
      </c>
      <c r="Q439">
        <v>173.91528925619801</v>
      </c>
    </row>
    <row r="440" spans="1:17" x14ac:dyDescent="0.3">
      <c r="A440" t="s">
        <v>996</v>
      </c>
      <c r="B440" t="s">
        <v>997</v>
      </c>
      <c r="C440" t="str">
        <f>IFERROR(VLOOKUP(Table1[[#This Row],[Ticker]],[1]!Table1[[Symbol]:[Industry]],2,FALSE),"-")</f>
        <v>-</v>
      </c>
      <c r="D440" t="s">
        <v>143</v>
      </c>
      <c r="E440">
        <v>12105.943449599999</v>
      </c>
      <c r="F440">
        <v>11365.25</v>
      </c>
      <c r="G440">
        <v>156.150464390498</v>
      </c>
      <c r="H440">
        <v>-5.7866867594444198</v>
      </c>
      <c r="I440">
        <v>74.143574412577493</v>
      </c>
      <c r="J440">
        <v>8.0897063380748193</v>
      </c>
      <c r="K440">
        <v>10511.7899455846</v>
      </c>
      <c r="L440">
        <v>7997.6613838079002</v>
      </c>
      <c r="M440">
        <v>71.028047705726905</v>
      </c>
      <c r="N440">
        <v>3.2996642950859401</v>
      </c>
      <c r="O440">
        <v>0.79117719554619503</v>
      </c>
      <c r="P440">
        <v>9.9843822177250807</v>
      </c>
      <c r="Q440">
        <v>192.918814432989</v>
      </c>
    </row>
    <row r="441" spans="1:17" x14ac:dyDescent="0.3">
      <c r="A441" t="s">
        <v>998</v>
      </c>
      <c r="B441" t="s">
        <v>999</v>
      </c>
      <c r="C441" t="str">
        <f>IFERROR(VLOOKUP(Table1[[#This Row],[Ticker]],[1]!Table1[[Symbol]:[Industry]],2,FALSE),"-")</f>
        <v>-</v>
      </c>
      <c r="D441" t="s">
        <v>21</v>
      </c>
      <c r="E441">
        <v>12085.76015192</v>
      </c>
      <c r="F441">
        <v>906.15</v>
      </c>
      <c r="G441">
        <v>-34.473772543414903</v>
      </c>
      <c r="H441">
        <v>3.8904137816820898</v>
      </c>
      <c r="I441">
        <v>-11.458528132073001</v>
      </c>
      <c r="J441">
        <v>-1.5978893965080301</v>
      </c>
      <c r="K441">
        <v>835.47524631358499</v>
      </c>
      <c r="L441">
        <v>849.50704340447203</v>
      </c>
      <c r="M441">
        <v>43.082467950751898</v>
      </c>
      <c r="N441">
        <v>5.9573897542823397</v>
      </c>
      <c r="O441">
        <v>2.7789488725885101</v>
      </c>
      <c r="P441">
        <v>12.895216023837101</v>
      </c>
      <c r="Q441">
        <v>22.287449392712499</v>
      </c>
    </row>
    <row r="442" spans="1:17" x14ac:dyDescent="0.3">
      <c r="A442" t="s">
        <v>1000</v>
      </c>
      <c r="B442" t="s">
        <v>1001</v>
      </c>
      <c r="C442" t="str">
        <f>IFERROR(VLOOKUP(Table1[[#This Row],[Ticker]],[1]!Table1[[Symbol]:[Industry]],2,FALSE),"-")</f>
        <v>-</v>
      </c>
      <c r="D442" t="s">
        <v>354</v>
      </c>
      <c r="E442">
        <v>12063.738639200001</v>
      </c>
      <c r="F442">
        <v>941.5</v>
      </c>
      <c r="G442">
        <v>-35.149794513935198</v>
      </c>
      <c r="H442">
        <v>1.3451987349049299</v>
      </c>
      <c r="I442">
        <v>-23.5201683544567</v>
      </c>
      <c r="J442">
        <v>-9.3084227493750907E-2</v>
      </c>
      <c r="K442">
        <v>920.50946298895599</v>
      </c>
      <c r="L442">
        <v>945.75100499918995</v>
      </c>
      <c r="M442">
        <v>55.248945217846803</v>
      </c>
      <c r="N442">
        <v>1.6626747331095399</v>
      </c>
      <c r="O442">
        <v>0.99602391702733695</v>
      </c>
      <c r="P442">
        <v>39.984067976633</v>
      </c>
      <c r="Q442">
        <v>20.388721948724498</v>
      </c>
    </row>
    <row r="443" spans="1:17" x14ac:dyDescent="0.3">
      <c r="A443" t="s">
        <v>1002</v>
      </c>
      <c r="B443" t="s">
        <v>1003</v>
      </c>
      <c r="C443" t="str">
        <f>IFERROR(VLOOKUP(Table1[[#This Row],[Ticker]],[1]!Table1[[Symbol]:[Industry]],2,FALSE),"-")</f>
        <v>-</v>
      </c>
      <c r="D443" t="s">
        <v>21</v>
      </c>
      <c r="E443">
        <v>11998.60232116</v>
      </c>
      <c r="F443">
        <v>2555.4</v>
      </c>
      <c r="G443">
        <v>156.06082569799599</v>
      </c>
      <c r="H443">
        <v>12.234804007695899</v>
      </c>
      <c r="I443">
        <v>106.17586673445101</v>
      </c>
      <c r="J443">
        <v>4.1253242783223998</v>
      </c>
      <c r="K443">
        <v>2144.4016712191301</v>
      </c>
      <c r="L443">
        <v>1458.6864032654601</v>
      </c>
      <c r="M443">
        <v>57.060250421596201</v>
      </c>
      <c r="N443">
        <v>7.0834230106168601</v>
      </c>
      <c r="O443">
        <v>1.3853396601808501</v>
      </c>
      <c r="P443">
        <v>6.1281991077717803</v>
      </c>
      <c r="Q443">
        <v>245.97887896019401</v>
      </c>
    </row>
    <row r="444" spans="1:17" x14ac:dyDescent="0.3">
      <c r="A444" t="s">
        <v>1004</v>
      </c>
      <c r="B444" t="s">
        <v>1005</v>
      </c>
      <c r="C444" t="str">
        <f>IFERROR(VLOOKUP(Table1[[#This Row],[Ticker]],[1]!Table1[[Symbol]:[Industry]],2,FALSE),"-")</f>
        <v>-</v>
      </c>
      <c r="D444" t="s">
        <v>65</v>
      </c>
      <c r="E444">
        <v>11941.56632815</v>
      </c>
      <c r="F444">
        <v>1042.9000000000001</v>
      </c>
      <c r="G444">
        <v>31.3770025648641</v>
      </c>
      <c r="H444">
        <v>11.833263145576399</v>
      </c>
      <c r="I444">
        <v>9.5272907214742197</v>
      </c>
      <c r="J444">
        <v>0.59075728411577</v>
      </c>
      <c r="K444">
        <v>933.20784388325296</v>
      </c>
      <c r="L444">
        <v>870.49729350773703</v>
      </c>
      <c r="M444">
        <v>45.381388274311803</v>
      </c>
      <c r="N444">
        <v>6.5023023908448998</v>
      </c>
      <c r="O444">
        <v>1.3569593761293299</v>
      </c>
      <c r="P444">
        <v>2.2437434078051499</v>
      </c>
      <c r="Q444">
        <v>59.087788879566801</v>
      </c>
    </row>
    <row r="445" spans="1:17" x14ac:dyDescent="0.3">
      <c r="A445" t="s">
        <v>1006</v>
      </c>
      <c r="B445" t="s">
        <v>1007</v>
      </c>
      <c r="C445" t="str">
        <f>IFERROR(VLOOKUP(Table1[[#This Row],[Ticker]],[1]!Table1[[Symbol]:[Industry]],2,FALSE),"-")</f>
        <v>-</v>
      </c>
      <c r="D445" t="s">
        <v>273</v>
      </c>
      <c r="E445">
        <v>11790.544960249999</v>
      </c>
      <c r="F445">
        <v>1024.3499999999999</v>
      </c>
      <c r="G445">
        <v>24.693176454015799</v>
      </c>
      <c r="H445">
        <v>6.8766646188457701</v>
      </c>
      <c r="I445">
        <v>11.5828761145582</v>
      </c>
      <c r="J445">
        <v>3.40209118013615</v>
      </c>
      <c r="K445">
        <v>937.45216879058898</v>
      </c>
      <c r="L445">
        <v>869.38510614315999</v>
      </c>
      <c r="M445">
        <v>55.569503196923897</v>
      </c>
      <c r="N445">
        <v>5.9233899718197502</v>
      </c>
      <c r="O445">
        <v>1.2836828547194801</v>
      </c>
      <c r="P445">
        <v>4.2612388343827803</v>
      </c>
      <c r="Q445">
        <v>51.162104331144299</v>
      </c>
    </row>
    <row r="446" spans="1:17" hidden="1" x14ac:dyDescent="0.3">
      <c r="A446" t="s">
        <v>1008</v>
      </c>
      <c r="B446" t="s">
        <v>1009</v>
      </c>
      <c r="C446" t="str">
        <f>IFERROR(VLOOKUP(Table1[[#This Row],[Ticker]],[1]!Table1[[Symbol]:[Industry]],2,FALSE),"-")</f>
        <v>-</v>
      </c>
      <c r="D446" t="s">
        <v>129</v>
      </c>
      <c r="E446">
        <v>11747.577981135</v>
      </c>
      <c r="F446">
        <v>13504.2</v>
      </c>
      <c r="G446">
        <v>178.55684780657299</v>
      </c>
      <c r="H446">
        <v>78.033203700187798</v>
      </c>
      <c r="I446">
        <v>123.07156348662799</v>
      </c>
      <c r="J446">
        <v>7.5913170460755603</v>
      </c>
      <c r="K446">
        <v>9619.2250730378</v>
      </c>
      <c r="L446">
        <v>7329.2868352334999</v>
      </c>
      <c r="M446">
        <v>76.622702398924602</v>
      </c>
      <c r="N446">
        <v>19.902198102954301</v>
      </c>
      <c r="O446">
        <v>1.1327454032659301</v>
      </c>
      <c r="P446">
        <v>12.853778824365699</v>
      </c>
      <c r="Q446">
        <v>259.63249001331502</v>
      </c>
    </row>
    <row r="447" spans="1:17" hidden="1" x14ac:dyDescent="0.3">
      <c r="A447" t="s">
        <v>1010</v>
      </c>
      <c r="B447" t="s">
        <v>1011</v>
      </c>
      <c r="C447" t="str">
        <f>IFERROR(VLOOKUP(Table1[[#This Row],[Ticker]],[1]!Table1[[Symbol]:[Industry]],2,FALSE),"-")</f>
        <v>-</v>
      </c>
      <c r="D447" t="s">
        <v>523</v>
      </c>
      <c r="E447">
        <v>11714.334970219999</v>
      </c>
      <c r="F447">
        <v>2918.45</v>
      </c>
      <c r="G447">
        <v>-5.5255875876058198</v>
      </c>
      <c r="H447">
        <v>6.1478971944885004</v>
      </c>
      <c r="I447">
        <v>1.49560657751166</v>
      </c>
      <c r="J447">
        <v>2.01166399687374</v>
      </c>
      <c r="K447">
        <v>2620.8657576965202</v>
      </c>
      <c r="L447">
        <v>2551.0664146925401</v>
      </c>
      <c r="M447">
        <v>60.488110826435502</v>
      </c>
      <c r="N447">
        <v>7.5765542471638998</v>
      </c>
      <c r="O447">
        <v>1.3065463453158099</v>
      </c>
      <c r="P447">
        <v>4.7816477924925902</v>
      </c>
      <c r="Q447">
        <v>28.7362152624613</v>
      </c>
    </row>
    <row r="448" spans="1:17" hidden="1" x14ac:dyDescent="0.3">
      <c r="A448" t="s">
        <v>1012</v>
      </c>
      <c r="B448" t="s">
        <v>1013</v>
      </c>
      <c r="C448" t="str">
        <f>IFERROR(VLOOKUP(Table1[[#This Row],[Ticker]],[1]!Table1[[Symbol]:[Industry]],2,FALSE),"-")</f>
        <v>-</v>
      </c>
      <c r="D448" t="s">
        <v>98</v>
      </c>
      <c r="E448">
        <v>11516.9498752</v>
      </c>
      <c r="F448">
        <v>95.88</v>
      </c>
      <c r="G448">
        <v>-41.938165973918103</v>
      </c>
      <c r="H448">
        <v>-6.3960717909326901</v>
      </c>
      <c r="I448">
        <v>-9.3424736479159094</v>
      </c>
      <c r="J448">
        <v>7.8479727360024704E-2</v>
      </c>
      <c r="K448">
        <v>96.638360101162206</v>
      </c>
      <c r="L448">
        <v>100.694330044997</v>
      </c>
      <c r="M448">
        <v>13.715137464591701</v>
      </c>
      <c r="N448">
        <v>-0.26135602143588699</v>
      </c>
      <c r="O448">
        <v>0.77993141537752997</v>
      </c>
      <c r="P448">
        <v>24.426366291197301</v>
      </c>
      <c r="Q448">
        <v>5.4785478547854698</v>
      </c>
    </row>
    <row r="449" spans="1:17" x14ac:dyDescent="0.3">
      <c r="A449" t="s">
        <v>1014</v>
      </c>
      <c r="B449" t="s">
        <v>1015</v>
      </c>
      <c r="C449" t="str">
        <f>IFERROR(VLOOKUP(Table1[[#This Row],[Ticker]],[1]!Table1[[Symbol]:[Industry]],2,FALSE),"-")</f>
        <v>-</v>
      </c>
      <c r="D449" t="s">
        <v>296</v>
      </c>
      <c r="E449">
        <v>11512.541293819901</v>
      </c>
      <c r="F449">
        <v>148.13</v>
      </c>
      <c r="G449">
        <v>30.3187177643834</v>
      </c>
      <c r="H449">
        <v>-4.7616545754422903</v>
      </c>
      <c r="I449">
        <v>14.913592694792699</v>
      </c>
      <c r="J449">
        <v>1.18618455229209</v>
      </c>
      <c r="K449">
        <v>142.569827924983</v>
      </c>
      <c r="L449">
        <v>128.992058016454</v>
      </c>
      <c r="M449">
        <v>46.791504316318097</v>
      </c>
      <c r="N449">
        <v>2.8028513012838498</v>
      </c>
      <c r="O449">
        <v>0.88323011707885701</v>
      </c>
      <c r="P449">
        <v>6.6630662256126296</v>
      </c>
      <c r="Q449">
        <v>64.771968854282505</v>
      </c>
    </row>
    <row r="450" spans="1:17" x14ac:dyDescent="0.3">
      <c r="A450" t="s">
        <v>1016</v>
      </c>
      <c r="B450" t="s">
        <v>1017</v>
      </c>
      <c r="C450" t="str">
        <f>IFERROR(VLOOKUP(Table1[[#This Row],[Ticker]],[1]!Table1[[Symbol]:[Industry]],2,FALSE),"-")</f>
        <v>-</v>
      </c>
      <c r="D450" t="s">
        <v>211</v>
      </c>
      <c r="E450">
        <v>11504.691852689901</v>
      </c>
      <c r="F450">
        <v>587.9</v>
      </c>
      <c r="G450">
        <v>16.033777722807699</v>
      </c>
      <c r="H450">
        <v>-8.0116906247006003</v>
      </c>
      <c r="I450">
        <v>2.9818743299508901</v>
      </c>
      <c r="J450">
        <v>1.5240169595556301</v>
      </c>
      <c r="K450">
        <v>592.68926513060103</v>
      </c>
      <c r="L450">
        <v>551.43045156204403</v>
      </c>
      <c r="M450">
        <v>40.322978461506104</v>
      </c>
      <c r="N450">
        <v>1.2818901581098801</v>
      </c>
      <c r="O450">
        <v>0.56460928594570003</v>
      </c>
      <c r="P450">
        <v>20.6667800646368</v>
      </c>
      <c r="Q450">
        <v>50.5891393442623</v>
      </c>
    </row>
    <row r="451" spans="1:17" hidden="1" x14ac:dyDescent="0.3">
      <c r="A451" t="s">
        <v>1018</v>
      </c>
      <c r="B451" t="s">
        <v>1019</v>
      </c>
      <c r="C451" t="str">
        <f>IFERROR(VLOOKUP(Table1[[#This Row],[Ticker]],[1]!Table1[[Symbol]:[Industry]],2,FALSE),"-")</f>
        <v>-</v>
      </c>
      <c r="D451" t="s">
        <v>1020</v>
      </c>
      <c r="E451">
        <v>11474.775487499999</v>
      </c>
      <c r="F451">
        <v>1306.2</v>
      </c>
      <c r="G451">
        <v>14.335857574855799</v>
      </c>
      <c r="H451">
        <v>-5.3165811699682504</v>
      </c>
      <c r="I451">
        <v>28.397702745164199</v>
      </c>
      <c r="J451">
        <v>-1.4170143752580799</v>
      </c>
      <c r="K451">
        <v>1283.4683198023799</v>
      </c>
      <c r="M451">
        <v>29.732311552087701</v>
      </c>
      <c r="N451">
        <v>-3.7603376702954799E-2</v>
      </c>
      <c r="O451">
        <v>0.51340051862608305</v>
      </c>
      <c r="P451">
        <v>12.7698667891593</v>
      </c>
      <c r="Q451">
        <v>62.959266421308698</v>
      </c>
    </row>
    <row r="452" spans="1:17" x14ac:dyDescent="0.3">
      <c r="A452" t="s">
        <v>1021</v>
      </c>
      <c r="B452" t="s">
        <v>1022</v>
      </c>
      <c r="C452" t="str">
        <f>IFERROR(VLOOKUP(Table1[[#This Row],[Ticker]],[1]!Table1[[Symbol]:[Industry]],2,FALSE),"-")</f>
        <v>-</v>
      </c>
      <c r="D452" t="s">
        <v>101</v>
      </c>
      <c r="E452">
        <v>11403.99596529</v>
      </c>
      <c r="F452">
        <v>350.45</v>
      </c>
      <c r="G452">
        <v>-24.471793212452699</v>
      </c>
      <c r="H452">
        <v>4.7945661330338698</v>
      </c>
      <c r="I452">
        <v>-17.695796204936901</v>
      </c>
      <c r="J452">
        <v>6.2146700645548503E-2</v>
      </c>
      <c r="K452">
        <v>331.72955017091499</v>
      </c>
      <c r="L452">
        <v>339.760877573458</v>
      </c>
      <c r="M452">
        <v>44.346785172561198</v>
      </c>
      <c r="N452">
        <v>3.4060486322655401</v>
      </c>
      <c r="O452">
        <v>1.17942130863506</v>
      </c>
      <c r="P452">
        <v>13.5682693679554</v>
      </c>
      <c r="Q452">
        <v>20.305526948163301</v>
      </c>
    </row>
    <row r="453" spans="1:17" x14ac:dyDescent="0.3">
      <c r="A453" t="s">
        <v>1023</v>
      </c>
      <c r="B453" t="s">
        <v>1024</v>
      </c>
      <c r="C453" t="str">
        <f>IFERROR(VLOOKUP(Table1[[#This Row],[Ticker]],[1]!Table1[[Symbol]:[Industry]],2,FALSE),"-")</f>
        <v>-</v>
      </c>
      <c r="D453" t="s">
        <v>927</v>
      </c>
      <c r="E453">
        <v>11274.947286660001</v>
      </c>
      <c r="F453">
        <v>80.569999999999993</v>
      </c>
      <c r="G453">
        <v>86.563679570072196</v>
      </c>
      <c r="H453">
        <v>4.2852157583044299</v>
      </c>
      <c r="I453">
        <v>-8.4505325147675698</v>
      </c>
      <c r="J453">
        <v>6.6206353823636404</v>
      </c>
      <c r="K453">
        <v>75.679084674247605</v>
      </c>
      <c r="L453">
        <v>70.439031423794106</v>
      </c>
      <c r="M453">
        <v>83.902361335140597</v>
      </c>
      <c r="N453">
        <v>5.0351894566213096</v>
      </c>
      <c r="O453">
        <v>1.19126875814263</v>
      </c>
      <c r="P453">
        <v>17.723718505647199</v>
      </c>
      <c r="Q453">
        <v>114.56724367509899</v>
      </c>
    </row>
    <row r="454" spans="1:17" x14ac:dyDescent="0.3">
      <c r="A454" t="s">
        <v>1025</v>
      </c>
      <c r="B454" t="s">
        <v>1026</v>
      </c>
      <c r="C454" t="str">
        <f>IFERROR(VLOOKUP(Table1[[#This Row],[Ticker]],[1]!Table1[[Symbol]:[Industry]],2,FALSE),"-")</f>
        <v>-</v>
      </c>
      <c r="D454" t="s">
        <v>89</v>
      </c>
      <c r="E454">
        <v>11231.25269648</v>
      </c>
      <c r="F454">
        <v>1765.65</v>
      </c>
      <c r="G454">
        <v>216.38370169520701</v>
      </c>
      <c r="H454">
        <v>-12.160378986445201</v>
      </c>
      <c r="I454">
        <v>91.152274677754605</v>
      </c>
      <c r="J454">
        <v>-4.5346334003982296</v>
      </c>
      <c r="K454">
        <v>1788.17411669895</v>
      </c>
      <c r="L454">
        <v>1329.40440236827</v>
      </c>
      <c r="M454">
        <v>43.6854230195216</v>
      </c>
      <c r="N454">
        <v>-2.74507181569785</v>
      </c>
      <c r="O454">
        <v>0.47337641901674699</v>
      </c>
      <c r="P454">
        <v>19.454591793390499</v>
      </c>
      <c r="Q454">
        <v>262.20938183807402</v>
      </c>
    </row>
    <row r="455" spans="1:17" x14ac:dyDescent="0.3">
      <c r="A455" t="s">
        <v>1027</v>
      </c>
      <c r="B455" t="s">
        <v>1028</v>
      </c>
      <c r="C455" t="str">
        <f>IFERROR(VLOOKUP(Table1[[#This Row],[Ticker]],[1]!Table1[[Symbol]:[Industry]],2,FALSE),"-")</f>
        <v>-</v>
      </c>
      <c r="D455" t="s">
        <v>65</v>
      </c>
      <c r="E455">
        <v>11187.47956905</v>
      </c>
      <c r="F455">
        <v>720.05</v>
      </c>
      <c r="G455">
        <v>57.339682148246297</v>
      </c>
      <c r="H455">
        <v>-1.41843834396352</v>
      </c>
      <c r="I455">
        <v>28.950399551285901</v>
      </c>
      <c r="J455">
        <v>-1.3365502867049801</v>
      </c>
      <c r="K455">
        <v>691.93976590415002</v>
      </c>
      <c r="L455">
        <v>576.27019122340505</v>
      </c>
      <c r="M455">
        <v>52.539585765204102</v>
      </c>
      <c r="N455">
        <v>-3.0439925282099701E-2</v>
      </c>
      <c r="O455">
        <v>0.70386134270564504</v>
      </c>
      <c r="P455">
        <v>7.6314144851051999</v>
      </c>
      <c r="Q455">
        <v>125.898039215686</v>
      </c>
    </row>
    <row r="456" spans="1:17" hidden="1" x14ac:dyDescent="0.3">
      <c r="A456" t="s">
        <v>1029</v>
      </c>
      <c r="B456" t="s">
        <v>1030</v>
      </c>
      <c r="C456" t="str">
        <f>IFERROR(VLOOKUP(Table1[[#This Row],[Ticker]],[1]!Table1[[Symbol]:[Industry]],2,FALSE),"-")</f>
        <v>-</v>
      </c>
      <c r="D456" t="s">
        <v>52</v>
      </c>
      <c r="E456">
        <v>11179.79478176</v>
      </c>
      <c r="F456">
        <v>8887.65</v>
      </c>
      <c r="G456">
        <v>268.78653847426301</v>
      </c>
      <c r="H456">
        <v>-3.2317818384626298</v>
      </c>
      <c r="I456">
        <v>133.163839097367</v>
      </c>
      <c r="J456">
        <v>-1.0142836105603099</v>
      </c>
      <c r="K456">
        <v>8505.9537881282904</v>
      </c>
      <c r="L456">
        <v>6110.7820349614303</v>
      </c>
      <c r="M456">
        <v>43.494103947368501</v>
      </c>
      <c r="N456">
        <v>0.77289297968510196</v>
      </c>
      <c r="O456">
        <v>0.40009539250861498</v>
      </c>
      <c r="P456">
        <v>15.641930094006799</v>
      </c>
      <c r="Q456">
        <v>311.44622934123402</v>
      </c>
    </row>
    <row r="457" spans="1:17" x14ac:dyDescent="0.3">
      <c r="A457" t="s">
        <v>1031</v>
      </c>
      <c r="B457" t="s">
        <v>1032</v>
      </c>
      <c r="C457" t="str">
        <f>IFERROR(VLOOKUP(Table1[[#This Row],[Ticker]],[1]!Table1[[Symbol]:[Industry]],2,FALSE),"-")</f>
        <v>-</v>
      </c>
      <c r="D457" t="s">
        <v>1033</v>
      </c>
      <c r="E457">
        <v>11115.263960464999</v>
      </c>
      <c r="F457">
        <v>783.7</v>
      </c>
      <c r="G457">
        <v>39.617063240508401</v>
      </c>
      <c r="H457">
        <v>22.709167416675399</v>
      </c>
      <c r="I457">
        <v>30.259458978780799</v>
      </c>
      <c r="J457">
        <v>9.9145402765651998</v>
      </c>
      <c r="K457">
        <v>668.01089062565995</v>
      </c>
      <c r="L457">
        <v>594.10142747738905</v>
      </c>
      <c r="M457">
        <v>46.7055542353771</v>
      </c>
      <c r="N457">
        <v>9.8702839644388494</v>
      </c>
      <c r="O457">
        <v>2.82566657208009</v>
      </c>
      <c r="P457">
        <v>6.2906724511930499</v>
      </c>
      <c r="Q457">
        <v>73.250801370620096</v>
      </c>
    </row>
    <row r="458" spans="1:17" x14ac:dyDescent="0.3">
      <c r="A458" t="s">
        <v>1034</v>
      </c>
      <c r="B458" t="s">
        <v>1035</v>
      </c>
      <c r="C458" t="str">
        <f>IFERROR(VLOOKUP(Table1[[#This Row],[Ticker]],[1]!Table1[[Symbol]:[Industry]],2,FALSE),"-")</f>
        <v>-</v>
      </c>
      <c r="D458" t="s">
        <v>101</v>
      </c>
      <c r="E458">
        <v>11106.096171075</v>
      </c>
      <c r="F458">
        <v>1536.5</v>
      </c>
      <c r="G458">
        <v>-1.0614873135723299</v>
      </c>
      <c r="H458">
        <v>2.1858057738876799</v>
      </c>
      <c r="I458">
        <v>-1.5142950421303101</v>
      </c>
      <c r="J458">
        <v>0.55016566078353002</v>
      </c>
      <c r="K458">
        <v>1490.3590192019701</v>
      </c>
      <c r="L458">
        <v>1412.9384218784301</v>
      </c>
      <c r="M458">
        <v>42.925098912596702</v>
      </c>
      <c r="N458">
        <v>2.13832698267808</v>
      </c>
      <c r="O458">
        <v>1.2216406912745801</v>
      </c>
      <c r="P458">
        <v>17.279531402538201</v>
      </c>
      <c r="Q458">
        <v>44.877657819056097</v>
      </c>
    </row>
    <row r="459" spans="1:17" x14ac:dyDescent="0.3">
      <c r="A459" t="s">
        <v>1036</v>
      </c>
      <c r="B459" t="s">
        <v>1037</v>
      </c>
      <c r="C459" t="str">
        <f>IFERROR(VLOOKUP(Table1[[#This Row],[Ticker]],[1]!Table1[[Symbol]:[Industry]],2,FALSE),"-")</f>
        <v>-</v>
      </c>
      <c r="D459" t="s">
        <v>55</v>
      </c>
      <c r="E459">
        <v>11085</v>
      </c>
      <c r="F459">
        <v>80.94</v>
      </c>
      <c r="G459">
        <v>118.79959044818401</v>
      </c>
      <c r="H459">
        <v>5.4737082606655498</v>
      </c>
      <c r="I459">
        <v>29.346433766412801</v>
      </c>
      <c r="J459">
        <v>6.7248414204602298</v>
      </c>
      <c r="K459">
        <v>74.228724692226507</v>
      </c>
      <c r="L459">
        <v>65.985022806943903</v>
      </c>
      <c r="M459">
        <v>51.491812419739901</v>
      </c>
      <c r="N459">
        <v>6.4583814342609598</v>
      </c>
      <c r="O459">
        <v>2.9607641449631901</v>
      </c>
      <c r="P459">
        <v>25.895725228564299</v>
      </c>
      <c r="Q459">
        <v>158.59424920127699</v>
      </c>
    </row>
    <row r="460" spans="1:17" x14ac:dyDescent="0.3">
      <c r="A460" t="s">
        <v>1038</v>
      </c>
      <c r="B460" t="s">
        <v>1039</v>
      </c>
      <c r="C460" t="str">
        <f>IFERROR(VLOOKUP(Table1[[#This Row],[Ticker]],[1]!Table1[[Symbol]:[Industry]],2,FALSE),"-")</f>
        <v>-</v>
      </c>
      <c r="D460" t="s">
        <v>137</v>
      </c>
      <c r="E460">
        <v>11059.638558569901</v>
      </c>
      <c r="F460">
        <v>200.81</v>
      </c>
      <c r="G460">
        <v>138.383461717714</v>
      </c>
      <c r="H460">
        <v>-9.3422096393644996</v>
      </c>
      <c r="I460">
        <v>-4.4307721737144199</v>
      </c>
      <c r="J460">
        <v>-2.3186513681435801</v>
      </c>
      <c r="K460">
        <v>206.52681163714499</v>
      </c>
      <c r="L460">
        <v>195.838210961464</v>
      </c>
      <c r="M460">
        <v>40.646890478121797</v>
      </c>
      <c r="N460">
        <v>0.81209807754674102</v>
      </c>
      <c r="O460">
        <v>0.59883212509165695</v>
      </c>
      <c r="P460">
        <v>41.8754046113241</v>
      </c>
      <c r="Q460">
        <v>190.39768618944299</v>
      </c>
    </row>
    <row r="461" spans="1:17" hidden="1" x14ac:dyDescent="0.3">
      <c r="A461" t="s">
        <v>1040</v>
      </c>
      <c r="B461" t="s">
        <v>1041</v>
      </c>
      <c r="C461" t="str">
        <f>IFERROR(VLOOKUP(Table1[[#This Row],[Ticker]],[1]!Table1[[Symbol]:[Industry]],2,FALSE),"-")</f>
        <v>-</v>
      </c>
      <c r="D461" t="s">
        <v>1042</v>
      </c>
      <c r="E461">
        <v>10945.246448780001</v>
      </c>
      <c r="F461">
        <v>2016.65</v>
      </c>
      <c r="G461">
        <v>27.450503201959599</v>
      </c>
      <c r="H461">
        <v>3.3292358255447501</v>
      </c>
      <c r="I461">
        <v>39.1359300350707</v>
      </c>
      <c r="J461">
        <v>2.8147609458819298</v>
      </c>
      <c r="K461">
        <v>1821.59038694282</v>
      </c>
      <c r="M461">
        <v>52.225484622065601</v>
      </c>
      <c r="N461">
        <v>5.7086243358371602</v>
      </c>
      <c r="O461">
        <v>0.90617805697755205</v>
      </c>
      <c r="P461">
        <v>5.8438499491731299</v>
      </c>
      <c r="Q461">
        <v>64.543896866840697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124</v>
      </c>
      <c r="E462">
        <v>10909.412928080001</v>
      </c>
      <c r="F462">
        <v>1887.75</v>
      </c>
      <c r="G462">
        <v>0.48285916276894902</v>
      </c>
      <c r="H462">
        <v>2.9438711995784801</v>
      </c>
      <c r="I462">
        <v>9.38901847599932</v>
      </c>
      <c r="J462">
        <v>0.54482609212564403</v>
      </c>
      <c r="K462">
        <v>1741.62993597532</v>
      </c>
      <c r="L462">
        <v>1630.30899332186</v>
      </c>
      <c r="M462">
        <v>49.949216167032802</v>
      </c>
      <c r="N462">
        <v>3.9074404778676399</v>
      </c>
      <c r="O462">
        <v>1.0378069281209299</v>
      </c>
      <c r="P462">
        <v>4.5053635280095401</v>
      </c>
      <c r="Q462">
        <v>32.469036174169297</v>
      </c>
    </row>
    <row r="463" spans="1:17" hidden="1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400</v>
      </c>
      <c r="E463">
        <v>10865.294076960001</v>
      </c>
      <c r="F463">
        <v>1060.05</v>
      </c>
      <c r="G463">
        <v>-25.890360190007499</v>
      </c>
      <c r="H463">
        <v>7.71808342478728</v>
      </c>
      <c r="I463">
        <v>-4.0936524834408701</v>
      </c>
      <c r="J463">
        <v>3.6243297189513499</v>
      </c>
      <c r="K463">
        <v>973.54697475685396</v>
      </c>
      <c r="L463">
        <v>993.85050064335098</v>
      </c>
      <c r="M463">
        <v>50.427395106297297</v>
      </c>
      <c r="N463">
        <v>6.54609264166226</v>
      </c>
      <c r="O463">
        <v>0.72415003367282504</v>
      </c>
      <c r="P463">
        <v>11.060192260827501</v>
      </c>
      <c r="Q463">
        <v>29.250746814607002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523</v>
      </c>
      <c r="E464">
        <v>10859.84386689</v>
      </c>
      <c r="F464">
        <v>863.2</v>
      </c>
      <c r="G464">
        <v>-46.141983344452598</v>
      </c>
      <c r="H464">
        <v>2.1488304125767899</v>
      </c>
      <c r="I464">
        <v>-14.6453667246241</v>
      </c>
      <c r="J464">
        <v>0.20131587037455401</v>
      </c>
      <c r="K464">
        <v>833.05958787043096</v>
      </c>
      <c r="L464">
        <v>864.66686385111404</v>
      </c>
      <c r="M464">
        <v>43.046721275656701</v>
      </c>
      <c r="N464">
        <v>2.8543917019548002</v>
      </c>
      <c r="O464">
        <v>1.40885995300182</v>
      </c>
      <c r="P464">
        <v>40.060240963855399</v>
      </c>
      <c r="Q464">
        <v>13.347777558925801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24</v>
      </c>
      <c r="E465">
        <v>10850.26781202</v>
      </c>
      <c r="F465">
        <v>104.54</v>
      </c>
      <c r="G465">
        <v>-4.7436598794689999</v>
      </c>
      <c r="H465">
        <v>9.5813145020297501</v>
      </c>
      <c r="I465">
        <v>-11.052618913362201</v>
      </c>
      <c r="J465">
        <v>5.8036821249313002</v>
      </c>
      <c r="K465">
        <v>97.774142976094595</v>
      </c>
      <c r="L465">
        <v>95.317083261061896</v>
      </c>
      <c r="M465">
        <v>54.508554535999302</v>
      </c>
      <c r="N465">
        <v>5.3808344653923204</v>
      </c>
      <c r="O465">
        <v>1.5483073740904301</v>
      </c>
      <c r="P465">
        <v>11.440596900707799</v>
      </c>
      <c r="Q465">
        <v>30.5118601747815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376</v>
      </c>
      <c r="E466">
        <v>10844.799348254999</v>
      </c>
      <c r="F466">
        <v>397.4</v>
      </c>
      <c r="G466">
        <v>78.696677755863206</v>
      </c>
      <c r="H466">
        <v>-7.4361950941192196</v>
      </c>
      <c r="I466">
        <v>-6.6173581485557103</v>
      </c>
      <c r="J466">
        <v>-2.1527770808216098</v>
      </c>
      <c r="K466">
        <v>409.4567758096</v>
      </c>
      <c r="L466">
        <v>381.67890597949901</v>
      </c>
      <c r="M466">
        <v>61.329257734338398</v>
      </c>
      <c r="N466">
        <v>-1.0614324714369701</v>
      </c>
      <c r="O466">
        <v>1.1148284038332299</v>
      </c>
      <c r="P466">
        <v>39.3935581278309</v>
      </c>
      <c r="Q466">
        <v>108.226355776788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129</v>
      </c>
      <c r="E467">
        <v>10832.054745449999</v>
      </c>
      <c r="F467">
        <v>392.6</v>
      </c>
      <c r="G467">
        <v>14.197044479302299</v>
      </c>
      <c r="H467">
        <v>7.1561037250031001</v>
      </c>
      <c r="I467">
        <v>19.110816295619699</v>
      </c>
      <c r="J467">
        <v>-4.2782694126789202</v>
      </c>
      <c r="K467">
        <v>356.767265740835</v>
      </c>
      <c r="L467">
        <v>324.16722678942602</v>
      </c>
      <c r="M467">
        <v>54.479478564369401</v>
      </c>
      <c r="N467">
        <v>5.9880440370923598</v>
      </c>
      <c r="O467">
        <v>1.6109343789771899</v>
      </c>
      <c r="P467">
        <v>7.9852266938359602</v>
      </c>
      <c r="Q467">
        <v>55.300632911392398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-</v>
      </c>
      <c r="D468" t="s">
        <v>945</v>
      </c>
      <c r="E468">
        <v>10819.807761425</v>
      </c>
      <c r="F468">
        <v>2406.5</v>
      </c>
      <c r="G468">
        <v>14.198213343072499</v>
      </c>
      <c r="H468">
        <v>-2.4730032632172598</v>
      </c>
      <c r="I468">
        <v>-15.3977766658706</v>
      </c>
      <c r="J468">
        <v>-1.6300781924665499</v>
      </c>
      <c r="K468">
        <v>2344.1381160174201</v>
      </c>
      <c r="L468">
        <v>2260.9388628264401</v>
      </c>
      <c r="M468">
        <v>38.765250147213003</v>
      </c>
      <c r="N468">
        <v>3.12831568155078</v>
      </c>
      <c r="O468">
        <v>1.3834640568635299</v>
      </c>
      <c r="P468">
        <v>17.5150633700394</v>
      </c>
      <c r="Q468">
        <v>52.1175726927939</v>
      </c>
    </row>
    <row r="469" spans="1:17" hidden="1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-</v>
      </c>
      <c r="D469" t="s">
        <v>238</v>
      </c>
      <c r="E469">
        <v>10763.6201064</v>
      </c>
      <c r="F469">
        <v>5394.7</v>
      </c>
      <c r="G469">
        <v>106.81877413041001</v>
      </c>
      <c r="H469">
        <v>-2.3354454785449001</v>
      </c>
      <c r="I469">
        <v>39.619389802393997</v>
      </c>
      <c r="J469">
        <v>3.57200135834821</v>
      </c>
      <c r="K469">
        <v>4782.9550297591304</v>
      </c>
      <c r="L469">
        <v>3795.1254170318398</v>
      </c>
      <c r="M469">
        <v>69.981504110335194</v>
      </c>
      <c r="N469">
        <v>3.3131485427696901</v>
      </c>
      <c r="O469">
        <v>0.55174298896958995</v>
      </c>
      <c r="P469">
        <v>6.4628246241681797</v>
      </c>
      <c r="Q469">
        <v>140.78107565275599</v>
      </c>
    </row>
    <row r="470" spans="1:17" hidden="1" x14ac:dyDescent="0.3">
      <c r="A470" t="s">
        <v>1059</v>
      </c>
      <c r="B470" t="s">
        <v>1060</v>
      </c>
      <c r="C470" t="str">
        <f>IFERROR(VLOOKUP(Table1[[#This Row],[Ticker]],[1]!Table1[[Symbol]:[Industry]],2,FALSE),"-")</f>
        <v>-</v>
      </c>
      <c r="D470" t="s">
        <v>668</v>
      </c>
      <c r="E470">
        <v>10739.054693185</v>
      </c>
      <c r="F470">
        <v>110.37</v>
      </c>
      <c r="G470">
        <v>41.891839780023901</v>
      </c>
      <c r="H470">
        <v>-1.40981936244156</v>
      </c>
      <c r="I470">
        <v>14.7109572659718</v>
      </c>
      <c r="J470">
        <v>0.100264440295673</v>
      </c>
      <c r="K470">
        <v>107.214615406367</v>
      </c>
      <c r="L470">
        <v>94.053787519097995</v>
      </c>
      <c r="M470">
        <v>54.041415573722702</v>
      </c>
      <c r="N470">
        <v>0.76897570140721505</v>
      </c>
      <c r="O470">
        <v>1.0475122935313901</v>
      </c>
      <c r="P470">
        <v>10.2111080909667</v>
      </c>
      <c r="Q470">
        <v>74.774346793349096</v>
      </c>
    </row>
    <row r="471" spans="1:17" x14ac:dyDescent="0.3">
      <c r="A471" t="s">
        <v>1061</v>
      </c>
      <c r="B471" t="s">
        <v>1062</v>
      </c>
      <c r="C471" t="str">
        <f>IFERROR(VLOOKUP(Table1[[#This Row],[Ticker]],[1]!Table1[[Symbol]:[Industry]],2,FALSE),"-")</f>
        <v>-</v>
      </c>
      <c r="D471" t="s">
        <v>24</v>
      </c>
      <c r="E471">
        <v>10728.632529439999</v>
      </c>
      <c r="F471">
        <v>163.03</v>
      </c>
      <c r="G471">
        <v>5.7950190196135498</v>
      </c>
      <c r="H471">
        <v>6.2305612382631903</v>
      </c>
      <c r="I471">
        <v>-1.1877329251401301</v>
      </c>
      <c r="J471">
        <v>11.4475870461618</v>
      </c>
      <c r="K471">
        <v>149.55003017032101</v>
      </c>
      <c r="L471">
        <v>144.772614111824</v>
      </c>
      <c r="M471">
        <v>33.443403807448703</v>
      </c>
      <c r="N471">
        <v>7.3684218072726804</v>
      </c>
      <c r="O471">
        <v>1.58080916095263</v>
      </c>
      <c r="P471">
        <v>2.9258418695945698</v>
      </c>
      <c r="Q471">
        <v>36.426778242677798</v>
      </c>
    </row>
    <row r="472" spans="1:17" x14ac:dyDescent="0.3">
      <c r="A472" t="s">
        <v>1063</v>
      </c>
      <c r="B472" t="s">
        <v>1064</v>
      </c>
      <c r="C472" t="str">
        <f>IFERROR(VLOOKUP(Table1[[#This Row],[Ticker]],[1]!Table1[[Symbol]:[Industry]],2,FALSE),"-")</f>
        <v>-</v>
      </c>
      <c r="D472" t="s">
        <v>235</v>
      </c>
      <c r="E472">
        <v>10720.801294499999</v>
      </c>
      <c r="F472">
        <v>1683.9</v>
      </c>
      <c r="G472">
        <v>36.201964578352801</v>
      </c>
      <c r="H472">
        <v>-0.14330186005350601</v>
      </c>
      <c r="I472">
        <v>16.141920211593099</v>
      </c>
      <c r="J472">
        <v>-2.2044253823131599</v>
      </c>
      <c r="K472">
        <v>1576.0021879343401</v>
      </c>
      <c r="L472">
        <v>1473.0262385754299</v>
      </c>
      <c r="M472">
        <v>43.213736963652401</v>
      </c>
      <c r="N472">
        <v>5.8920644045014203</v>
      </c>
      <c r="O472">
        <v>1.3903594655071001</v>
      </c>
      <c r="P472">
        <v>9.2671773858305109</v>
      </c>
      <c r="Q472">
        <v>73.588990258234105</v>
      </c>
    </row>
    <row r="473" spans="1:17" x14ac:dyDescent="0.3">
      <c r="A473" t="s">
        <v>1065</v>
      </c>
      <c r="B473" t="s">
        <v>1066</v>
      </c>
      <c r="C473" t="str">
        <f>IFERROR(VLOOKUP(Table1[[#This Row],[Ticker]],[1]!Table1[[Symbol]:[Industry]],2,FALSE),"-")</f>
        <v>-</v>
      </c>
      <c r="D473" t="s">
        <v>60</v>
      </c>
      <c r="E473">
        <v>10685.14276956</v>
      </c>
      <c r="F473">
        <v>29.87</v>
      </c>
      <c r="G473">
        <v>74.504352352946896</v>
      </c>
      <c r="H473">
        <v>12.4091579961152</v>
      </c>
      <c r="I473">
        <v>21.018767273622299</v>
      </c>
      <c r="J473">
        <v>-2.1032852856947999</v>
      </c>
      <c r="K473">
        <v>27.204597994245098</v>
      </c>
      <c r="L473">
        <v>24.180598893992599</v>
      </c>
      <c r="M473">
        <v>59.953572220308402</v>
      </c>
      <c r="N473">
        <v>5.9464332438232601</v>
      </c>
      <c r="O473">
        <v>2.56479821448433</v>
      </c>
      <c r="P473">
        <v>15.3331101439571</v>
      </c>
      <c r="Q473">
        <v>116.44927536231801</v>
      </c>
    </row>
    <row r="474" spans="1:17" x14ac:dyDescent="0.3">
      <c r="A474" t="s">
        <v>1067</v>
      </c>
      <c r="B474" t="s">
        <v>1068</v>
      </c>
      <c r="C474" t="str">
        <f>IFERROR(VLOOKUP(Table1[[#This Row],[Ticker]],[1]!Table1[[Symbol]:[Industry]],2,FALSE),"-")</f>
        <v>-</v>
      </c>
      <c r="D474" t="s">
        <v>354</v>
      </c>
      <c r="E474">
        <v>10664.88815871</v>
      </c>
      <c r="F474">
        <v>2531.5</v>
      </c>
      <c r="G474">
        <v>82.675608955329807</v>
      </c>
      <c r="H474">
        <v>15.8194595501799</v>
      </c>
      <c r="I474">
        <v>13.477356545860699</v>
      </c>
      <c r="J474">
        <v>21.8933865133327</v>
      </c>
      <c r="K474">
        <v>1982.2764850911401</v>
      </c>
      <c r="L474">
        <v>1861.87791158307</v>
      </c>
      <c r="M474">
        <v>50.416082478152397</v>
      </c>
      <c r="N474">
        <v>23.422148513711001</v>
      </c>
      <c r="O474">
        <v>3.9166666167330599</v>
      </c>
      <c r="P474">
        <v>8.5463164131937397</v>
      </c>
      <c r="Q474">
        <v>116.636001882675</v>
      </c>
    </row>
    <row r="475" spans="1:17" hidden="1" x14ac:dyDescent="0.3">
      <c r="A475" t="s">
        <v>1069</v>
      </c>
      <c r="B475" t="s">
        <v>1070</v>
      </c>
      <c r="C475" t="str">
        <f>IFERROR(VLOOKUP(Table1[[#This Row],[Ticker]],[1]!Table1[[Symbol]:[Industry]],2,FALSE),"-")</f>
        <v>-</v>
      </c>
      <c r="D475" t="s">
        <v>668</v>
      </c>
      <c r="E475">
        <v>10625.948094249999</v>
      </c>
      <c r="F475">
        <v>528.69000000000005</v>
      </c>
      <c r="G475">
        <v>-5.9662346500906098</v>
      </c>
      <c r="H475">
        <v>3.2696637912817801</v>
      </c>
      <c r="I475">
        <v>-2.2756219123701</v>
      </c>
      <c r="J475">
        <v>3.36149913841966</v>
      </c>
      <c r="K475">
        <v>500.987056574083</v>
      </c>
      <c r="L475">
        <v>477.44145675529899</v>
      </c>
      <c r="M475">
        <v>77.9215973242584</v>
      </c>
      <c r="N475">
        <v>3.4707870187305998</v>
      </c>
      <c r="O475">
        <v>0.99591220395783198</v>
      </c>
      <c r="P475">
        <v>0.76415290623994503</v>
      </c>
      <c r="Q475">
        <v>22.922576145082498</v>
      </c>
    </row>
    <row r="476" spans="1:17" x14ac:dyDescent="0.3">
      <c r="A476" t="s">
        <v>1071</v>
      </c>
      <c r="B476" t="s">
        <v>1072</v>
      </c>
      <c r="C476" t="str">
        <f>IFERROR(VLOOKUP(Table1[[#This Row],[Ticker]],[1]!Table1[[Symbol]:[Industry]],2,FALSE),"-")</f>
        <v>-</v>
      </c>
      <c r="D476" t="s">
        <v>1073</v>
      </c>
      <c r="E476">
        <v>10535.885702400001</v>
      </c>
      <c r="F476">
        <v>616.45000000000005</v>
      </c>
      <c r="G476">
        <v>11.227768330908299</v>
      </c>
      <c r="H476">
        <v>8.2289648273205191</v>
      </c>
      <c r="I476">
        <v>1.6575137438997301</v>
      </c>
      <c r="J476">
        <v>5.5723657480923903</v>
      </c>
      <c r="K476">
        <v>558.31710242045597</v>
      </c>
      <c r="L476">
        <v>525.46162083526895</v>
      </c>
      <c r="M476">
        <v>41.6949674476624</v>
      </c>
      <c r="N476">
        <v>6.7492486703585497</v>
      </c>
      <c r="O476">
        <v>2.2659060328759799</v>
      </c>
      <c r="P476">
        <v>3.0902749614729301</v>
      </c>
      <c r="Q476">
        <v>39.169206456710697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Row],[Ticker]],[1]!Table1[[Symbol]:[Industry]],2,FALSE),"-")</f>
        <v>-</v>
      </c>
      <c r="D477" t="s">
        <v>65</v>
      </c>
      <c r="E477">
        <v>10390.346854919901</v>
      </c>
      <c r="F477">
        <v>490.65</v>
      </c>
      <c r="G477">
        <v>44.008241910144498</v>
      </c>
      <c r="H477">
        <v>12.4034999612468</v>
      </c>
      <c r="I477">
        <v>17.439647388460902</v>
      </c>
      <c r="J477">
        <v>1.8573540231604799</v>
      </c>
      <c r="K477">
        <v>440.20825496326597</v>
      </c>
      <c r="L477">
        <v>403.60888946048198</v>
      </c>
      <c r="M477">
        <v>71.140505644877194</v>
      </c>
      <c r="N477">
        <v>7.7204344039829298</v>
      </c>
      <c r="O477">
        <v>1.5260377057072301</v>
      </c>
      <c r="P477">
        <v>1.6508712931825</v>
      </c>
      <c r="Q477">
        <v>74.391327527990001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Row],[Ticker]],[1]!Table1[[Symbol]:[Industry]],2,FALSE),"-")</f>
        <v>-</v>
      </c>
      <c r="D478" t="s">
        <v>383</v>
      </c>
      <c r="E478">
        <v>10305.137131969999</v>
      </c>
      <c r="F478">
        <v>178.24</v>
      </c>
      <c r="G478">
        <v>181.625314552259</v>
      </c>
      <c r="H478">
        <v>-3.8450617115697598</v>
      </c>
      <c r="I478">
        <v>50.3719161086578</v>
      </c>
      <c r="J478">
        <v>1.9707458834351199</v>
      </c>
      <c r="K478">
        <v>170.84479562366599</v>
      </c>
      <c r="L478">
        <v>140.561628330269</v>
      </c>
      <c r="M478">
        <v>34.801256678026803</v>
      </c>
      <c r="N478">
        <v>5.2638405575562199</v>
      </c>
      <c r="O478">
        <v>0.73704964295009301</v>
      </c>
      <c r="P478">
        <v>16.696588868940701</v>
      </c>
      <c r="Q478">
        <v>229.15974145890999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Row],[Ticker]],[1]!Table1[[Symbol]:[Industry]],2,FALSE),"-")</f>
        <v>-</v>
      </c>
      <c r="D479" t="s">
        <v>65</v>
      </c>
      <c r="E479">
        <v>10294.73299144</v>
      </c>
      <c r="F479">
        <v>829.75</v>
      </c>
      <c r="G479">
        <v>19.3873342153091</v>
      </c>
      <c r="H479">
        <v>-0.94130588288045403</v>
      </c>
      <c r="I479">
        <v>18.486445339311398</v>
      </c>
      <c r="J479">
        <v>-2.7440927102887702</v>
      </c>
      <c r="K479">
        <v>830.43649215307505</v>
      </c>
      <c r="L479">
        <v>746.86880163782303</v>
      </c>
      <c r="M479">
        <v>60.484484585304202</v>
      </c>
      <c r="N479">
        <v>-1.6679243004547299</v>
      </c>
      <c r="O479">
        <v>0.58527614687122698</v>
      </c>
      <c r="P479">
        <v>9.1895149141307506</v>
      </c>
      <c r="Q479">
        <v>49.275883781595702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Row],[Ticker]],[1]!Table1[[Symbol]:[Industry]],2,FALSE),"-")</f>
        <v>-</v>
      </c>
      <c r="D480" t="s">
        <v>24</v>
      </c>
      <c r="E480">
        <v>10238.514120100001</v>
      </c>
      <c r="F480">
        <v>48.76</v>
      </c>
      <c r="G480">
        <v>2.5157387067061099</v>
      </c>
      <c r="H480">
        <v>-14.268483475986001</v>
      </c>
      <c r="I480">
        <v>-25.3968301332221</v>
      </c>
      <c r="J480">
        <v>-2.1609315879455999</v>
      </c>
      <c r="K480">
        <v>51.185747323978099</v>
      </c>
      <c r="L480">
        <v>50.4826700629473</v>
      </c>
      <c r="M480">
        <v>50.208808106992997</v>
      </c>
      <c r="N480">
        <v>-2.84872151582797</v>
      </c>
      <c r="O480">
        <v>1.26224400179097</v>
      </c>
      <c r="P480">
        <v>29.204265791632402</v>
      </c>
      <c r="Q480">
        <v>33.224043715846904</v>
      </c>
    </row>
    <row r="481" spans="1:17" x14ac:dyDescent="0.3">
      <c r="A481" t="s">
        <v>1082</v>
      </c>
      <c r="B481" t="s">
        <v>1083</v>
      </c>
      <c r="C481" t="str">
        <f>IFERROR(VLOOKUP(Table1[[#This Row],[Ticker]],[1]!Table1[[Symbol]:[Industry]],2,FALSE),"-")</f>
        <v>-</v>
      </c>
      <c r="D481" t="s">
        <v>383</v>
      </c>
      <c r="E481">
        <v>10222.802935080001</v>
      </c>
      <c r="F481">
        <v>685.75</v>
      </c>
      <c r="G481">
        <v>16.558995136558099</v>
      </c>
      <c r="H481">
        <v>-21.609110057212501</v>
      </c>
      <c r="I481">
        <v>-36.687583989349697</v>
      </c>
      <c r="J481">
        <v>-2.10491345228992</v>
      </c>
      <c r="K481">
        <v>761.00391713780596</v>
      </c>
      <c r="L481">
        <v>777.58863262584202</v>
      </c>
      <c r="M481">
        <v>33.512310176933703</v>
      </c>
      <c r="N481">
        <v>-2.1926508730066998</v>
      </c>
      <c r="O481">
        <v>1.2938244015384599</v>
      </c>
      <c r="P481">
        <v>59.970834852351402</v>
      </c>
      <c r="Q481">
        <v>54.309180918091798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Row],[Ticker]],[1]!Table1[[Symbol]:[Industry]],2,FALSE),"-")</f>
        <v>-</v>
      </c>
      <c r="D482" t="s">
        <v>1086</v>
      </c>
      <c r="E482">
        <v>10189.521940825</v>
      </c>
      <c r="F482">
        <v>520.20000000000005</v>
      </c>
      <c r="G482">
        <v>191.026358825438</v>
      </c>
      <c r="H482">
        <v>-7.9951238088491001</v>
      </c>
      <c r="I482">
        <v>62.5155459400467</v>
      </c>
      <c r="J482">
        <v>-2.5077468529287699</v>
      </c>
      <c r="K482">
        <v>455.41124497708898</v>
      </c>
      <c r="L482">
        <v>340.38480178545899</v>
      </c>
      <c r="M482">
        <v>61.979463706862298</v>
      </c>
      <c r="N482">
        <v>3.8586015764824699</v>
      </c>
      <c r="O482">
        <v>0.70406124246430501</v>
      </c>
      <c r="P482">
        <v>6.8242983467896998</v>
      </c>
      <c r="Q482">
        <v>226.553672316384</v>
      </c>
    </row>
    <row r="483" spans="1:17" hidden="1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1089</v>
      </c>
      <c r="E483">
        <v>10130.79301028</v>
      </c>
      <c r="F483">
        <v>1213.5999999999999</v>
      </c>
      <c r="G483">
        <v>-6.8951819893115402</v>
      </c>
      <c r="H483">
        <v>11.5604204354606</v>
      </c>
      <c r="I483">
        <v>7.1666631809968102</v>
      </c>
      <c r="J483">
        <v>-0.20094388283942699</v>
      </c>
      <c r="K483">
        <v>1068.5383182139799</v>
      </c>
      <c r="M483">
        <v>71.209392943480793</v>
      </c>
      <c r="N483">
        <v>6.3223150654336102</v>
      </c>
      <c r="O483">
        <v>0.564522330047875</v>
      </c>
      <c r="P483">
        <v>3.08174027686223</v>
      </c>
      <c r="Q483">
        <v>49.237579931136203</v>
      </c>
    </row>
    <row r="484" spans="1:17" x14ac:dyDescent="0.3">
      <c r="A484" t="s">
        <v>1090</v>
      </c>
      <c r="B484" t="s">
        <v>1091</v>
      </c>
      <c r="C484" t="str">
        <f>IFERROR(VLOOKUP(Table1[[#This Row],[Ticker]],[1]!Table1[[Symbol]:[Industry]],2,FALSE),"-")</f>
        <v>-</v>
      </c>
      <c r="D484" t="s">
        <v>283</v>
      </c>
      <c r="E484">
        <v>10095.91694245</v>
      </c>
      <c r="F484">
        <v>1940</v>
      </c>
      <c r="G484">
        <v>8.6036266701870101</v>
      </c>
      <c r="H484">
        <v>1.9590660185122999</v>
      </c>
      <c r="I484">
        <v>2.91633889012666</v>
      </c>
      <c r="J484">
        <v>-2.35703833179454</v>
      </c>
      <c r="K484">
        <v>1879.0648404788301</v>
      </c>
      <c r="L484">
        <v>1697.7811768859301</v>
      </c>
      <c r="M484">
        <v>76.189987927991197</v>
      </c>
      <c r="N484">
        <v>-0.15324203363769001</v>
      </c>
      <c r="O484">
        <v>0.623263582152493</v>
      </c>
      <c r="P484">
        <v>6.5953608247422499</v>
      </c>
      <c r="Q484">
        <v>49.691358024691297</v>
      </c>
    </row>
    <row r="485" spans="1:17" x14ac:dyDescent="0.3">
      <c r="A485" t="s">
        <v>1092</v>
      </c>
      <c r="B485" t="s">
        <v>1093</v>
      </c>
      <c r="C485" t="str">
        <f>IFERROR(VLOOKUP(Table1[[#This Row],[Ticker]],[1]!Table1[[Symbol]:[Industry]],2,FALSE),"-")</f>
        <v>-</v>
      </c>
      <c r="D485" t="s">
        <v>21</v>
      </c>
      <c r="E485">
        <v>10064.023105259999</v>
      </c>
      <c r="F485">
        <v>517.6</v>
      </c>
      <c r="G485">
        <v>18.512611939967499</v>
      </c>
      <c r="H485">
        <v>-1.86592180623724</v>
      </c>
      <c r="I485">
        <v>2.3966354688394298</v>
      </c>
      <c r="J485">
        <v>-2.0946446606947999</v>
      </c>
      <c r="K485">
        <v>493.40299225049802</v>
      </c>
      <c r="L485">
        <v>467.33254564457798</v>
      </c>
      <c r="M485">
        <v>53.820553185609299</v>
      </c>
      <c r="N485">
        <v>4.1532607309686602</v>
      </c>
      <c r="O485">
        <v>0.45164103287678098</v>
      </c>
      <c r="P485">
        <v>9.5633693972179294</v>
      </c>
      <c r="Q485">
        <v>51.322906007893501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137</v>
      </c>
      <c r="E486">
        <v>10052.77518954</v>
      </c>
      <c r="F486">
        <v>438.15</v>
      </c>
      <c r="G486">
        <v>344.985166929581</v>
      </c>
      <c r="H486">
        <v>-11.889402358259</v>
      </c>
      <c r="I486">
        <v>127.29931370132201</v>
      </c>
      <c r="J486">
        <v>-7.0039638571233702</v>
      </c>
      <c r="K486">
        <v>382.407189773798</v>
      </c>
      <c r="L486">
        <v>263.60297253416701</v>
      </c>
      <c r="M486">
        <v>57.920268534222302</v>
      </c>
      <c r="N486">
        <v>5.1771033694033504</v>
      </c>
      <c r="O486">
        <v>0.196807140992725</v>
      </c>
      <c r="P486">
        <v>5.5346342576743002</v>
      </c>
      <c r="Q486">
        <v>377.28758169934599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523</v>
      </c>
      <c r="E487">
        <v>10021.582668825</v>
      </c>
      <c r="F487">
        <v>2112.3000000000002</v>
      </c>
      <c r="G487">
        <v>-44.540258919304698</v>
      </c>
      <c r="H487">
        <v>-0.63868818877633804</v>
      </c>
      <c r="I487">
        <v>-19.366410452796401</v>
      </c>
      <c r="J487">
        <v>3.92984258964528</v>
      </c>
      <c r="K487">
        <v>2013.14592990755</v>
      </c>
      <c r="L487">
        <v>2180.1654636409298</v>
      </c>
      <c r="M487">
        <v>38.920819733037597</v>
      </c>
      <c r="N487">
        <v>5.4346387931083902</v>
      </c>
      <c r="O487">
        <v>0.98455955173861798</v>
      </c>
      <c r="P487">
        <v>30.2371822184348</v>
      </c>
      <c r="Q487">
        <v>16.830752212389299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238</v>
      </c>
      <c r="E488">
        <v>10005.607286959999</v>
      </c>
      <c r="F488">
        <v>1628.05</v>
      </c>
      <c r="G488">
        <v>42.145245612524803</v>
      </c>
      <c r="H488">
        <v>0.49590065127899602</v>
      </c>
      <c r="I488">
        <v>40.9921641340664</v>
      </c>
      <c r="J488">
        <v>-2.09309158900373</v>
      </c>
      <c r="K488">
        <v>1510.0246480652199</v>
      </c>
      <c r="L488">
        <v>1240.1311077268001</v>
      </c>
      <c r="M488">
        <v>45.726685084924902</v>
      </c>
      <c r="N488">
        <v>2.3816964010108599</v>
      </c>
      <c r="O488">
        <v>0.926447120528471</v>
      </c>
      <c r="P488">
        <v>6.3818678787506498</v>
      </c>
      <c r="Q488">
        <v>93.424022810977704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46</v>
      </c>
      <c r="E489">
        <v>9965.9662941200004</v>
      </c>
      <c r="F489">
        <v>1710.8</v>
      </c>
      <c r="G489">
        <v>74.405397473455693</v>
      </c>
      <c r="H489">
        <v>17.940069882048199</v>
      </c>
      <c r="I489">
        <v>91.798608216418202</v>
      </c>
      <c r="J489">
        <v>-2.4145647314222898</v>
      </c>
      <c r="K489">
        <v>1410.7655189345401</v>
      </c>
      <c r="L489">
        <v>1088.0332961521699</v>
      </c>
      <c r="M489">
        <v>73.954421433016407</v>
      </c>
      <c r="N489">
        <v>7.2089783407077004</v>
      </c>
      <c r="O489">
        <v>0.993614321655934</v>
      </c>
      <c r="P489">
        <v>8.0196399345335596</v>
      </c>
      <c r="Q489">
        <v>112.495342193516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65</v>
      </c>
      <c r="E490">
        <v>9897.8674649099994</v>
      </c>
      <c r="F490">
        <v>1423.65</v>
      </c>
      <c r="G490">
        <v>52.983145524510299</v>
      </c>
      <c r="H490">
        <v>4.5223974265691496</v>
      </c>
      <c r="I490">
        <v>-1.1313605775467399</v>
      </c>
      <c r="J490">
        <v>0.95539751268254802</v>
      </c>
      <c r="K490">
        <v>1350.0413769164099</v>
      </c>
      <c r="L490">
        <v>1255.53155380249</v>
      </c>
      <c r="M490">
        <v>45.124459291327</v>
      </c>
      <c r="N490">
        <v>3.7966217272870701</v>
      </c>
      <c r="O490">
        <v>1.8052383442053399</v>
      </c>
      <c r="P490">
        <v>13.725283602008901</v>
      </c>
      <c r="Q490">
        <v>82.087356909893202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86</v>
      </c>
      <c r="E491">
        <v>9896.0149576999993</v>
      </c>
      <c r="F491">
        <v>204.99</v>
      </c>
      <c r="G491">
        <v>53.236528781001802</v>
      </c>
      <c r="H491">
        <v>-8.6017328674071596</v>
      </c>
      <c r="I491">
        <v>29.262332129894599</v>
      </c>
      <c r="J491">
        <v>-0.94969837768588405</v>
      </c>
      <c r="K491">
        <v>200.321604665443</v>
      </c>
      <c r="L491">
        <v>175.379069064248</v>
      </c>
      <c r="M491">
        <v>43.1482557311313</v>
      </c>
      <c r="N491">
        <v>2.7981446028182799</v>
      </c>
      <c r="O491">
        <v>0.78055070522087</v>
      </c>
      <c r="P491">
        <v>9.9321918142348302</v>
      </c>
      <c r="Q491">
        <v>83.272239606615997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151</v>
      </c>
      <c r="E492">
        <v>9873.8347455000003</v>
      </c>
      <c r="F492">
        <v>791</v>
      </c>
      <c r="G492">
        <v>35.541111152852302</v>
      </c>
      <c r="H492">
        <v>3.9390767384043199</v>
      </c>
      <c r="I492">
        <v>67.3255888047875</v>
      </c>
      <c r="J492">
        <v>1.3501001128489101</v>
      </c>
      <c r="K492">
        <v>726.85482691872301</v>
      </c>
      <c r="L492">
        <v>589.46173549543198</v>
      </c>
      <c r="M492">
        <v>41.386457697801099</v>
      </c>
      <c r="N492">
        <v>4.6433348349390098</v>
      </c>
      <c r="O492">
        <v>1.0307370768442401</v>
      </c>
      <c r="P492">
        <v>2.40834386852084</v>
      </c>
      <c r="Q492">
        <v>92.434010461014395</v>
      </c>
    </row>
    <row r="493" spans="1:17" hidden="1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134</v>
      </c>
      <c r="E493">
        <v>9862.9091669899899</v>
      </c>
      <c r="F493">
        <v>308.85000000000002</v>
      </c>
      <c r="G493">
        <v>157.16846427508801</v>
      </c>
      <c r="H493">
        <v>-9.0295975985725097</v>
      </c>
      <c r="I493">
        <v>22.043426663086301</v>
      </c>
      <c r="J493">
        <v>-6.4543155887251098</v>
      </c>
      <c r="K493">
        <v>298.39391546031197</v>
      </c>
      <c r="L493">
        <v>254.81498700340799</v>
      </c>
      <c r="M493">
        <v>70.3069625580533</v>
      </c>
      <c r="N493">
        <v>-5.1406147735111297E-2</v>
      </c>
      <c r="O493">
        <v>1.1628890174402</v>
      </c>
      <c r="P493">
        <v>11.3647401651286</v>
      </c>
      <c r="Q493">
        <v>194.844868735083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1112</v>
      </c>
      <c r="E494">
        <v>9846.8921211899997</v>
      </c>
      <c r="F494">
        <v>946.45</v>
      </c>
      <c r="G494">
        <v>-44.076617050006398</v>
      </c>
      <c r="H494">
        <v>-1.6017855593891099</v>
      </c>
      <c r="I494">
        <v>-32.373976523891599</v>
      </c>
      <c r="J494">
        <v>2.2260974515080201</v>
      </c>
      <c r="K494">
        <v>933.49686125700202</v>
      </c>
      <c r="L494">
        <v>1036.55651014562</v>
      </c>
      <c r="M494">
        <v>36.2316252420461</v>
      </c>
      <c r="N494">
        <v>2.35000155447353</v>
      </c>
      <c r="O494">
        <v>1.64817750402221</v>
      </c>
      <c r="P494">
        <v>44.7461566907918</v>
      </c>
      <c r="Q494">
        <v>10.8255269320843</v>
      </c>
    </row>
    <row r="495" spans="1:17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D495" t="s">
        <v>255</v>
      </c>
      <c r="E495">
        <v>9839.4476980199997</v>
      </c>
      <c r="F495">
        <v>473.9</v>
      </c>
      <c r="G495">
        <v>38.223252696589498</v>
      </c>
      <c r="H495">
        <v>9.1943703146609401</v>
      </c>
      <c r="I495">
        <v>13.2959065317933</v>
      </c>
      <c r="J495">
        <v>5.6464575777705699</v>
      </c>
      <c r="K495">
        <v>431.58477092365803</v>
      </c>
      <c r="L495">
        <v>386.53816772201299</v>
      </c>
      <c r="M495">
        <v>48.963127358248499</v>
      </c>
      <c r="N495">
        <v>5.9620597161123001</v>
      </c>
      <c r="O495">
        <v>1.6214397452407201</v>
      </c>
      <c r="P495">
        <v>1.79362734754167</v>
      </c>
      <c r="Q495">
        <v>70.867135388498198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485</v>
      </c>
      <c r="E496">
        <v>9837.5662441500008</v>
      </c>
      <c r="F496">
        <v>2130.5</v>
      </c>
      <c r="G496">
        <v>16.573610440089698</v>
      </c>
      <c r="H496">
        <v>-6.5694162014653896</v>
      </c>
      <c r="I496">
        <v>-8.7097504922667799</v>
      </c>
      <c r="J496">
        <v>-0.72347263480151103</v>
      </c>
      <c r="K496">
        <v>2019.79570901485</v>
      </c>
      <c r="L496">
        <v>1899.89667626349</v>
      </c>
      <c r="M496">
        <v>41.4157447145083</v>
      </c>
      <c r="N496">
        <v>4.3059509462529197</v>
      </c>
      <c r="O496">
        <v>1.28333049821723</v>
      </c>
      <c r="P496">
        <v>8.6599389814597494</v>
      </c>
      <c r="Q496">
        <v>55.3946864572126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516</v>
      </c>
      <c r="E497">
        <v>9834.0979018750004</v>
      </c>
      <c r="F497">
        <v>860.85</v>
      </c>
      <c r="G497">
        <v>-8.9544311281961697</v>
      </c>
      <c r="H497">
        <v>9.5392195039208403</v>
      </c>
      <c r="I497">
        <v>2.73241670374136</v>
      </c>
      <c r="J497">
        <v>4.5210448113925699</v>
      </c>
      <c r="K497">
        <v>777.95651008028995</v>
      </c>
      <c r="L497">
        <v>756.72035569158402</v>
      </c>
      <c r="M497">
        <v>40.091610910714799</v>
      </c>
      <c r="N497">
        <v>7.56379330464154</v>
      </c>
      <c r="O497">
        <v>1.67589053431766</v>
      </c>
      <c r="P497">
        <v>5.6862403438461904</v>
      </c>
      <c r="Q497">
        <v>26.595588235294102</v>
      </c>
    </row>
    <row r="498" spans="1:17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887</v>
      </c>
      <c r="E498">
        <v>9789.7821621599996</v>
      </c>
      <c r="F498">
        <v>234.76</v>
      </c>
      <c r="G498">
        <v>183.25298623272801</v>
      </c>
      <c r="H498">
        <v>7.4389477170543996</v>
      </c>
      <c r="I498">
        <v>54.350321162173401</v>
      </c>
      <c r="J498">
        <v>8.70429428118182</v>
      </c>
      <c r="K498">
        <v>205.75930149146501</v>
      </c>
      <c r="L498">
        <v>165.40604603589699</v>
      </c>
      <c r="M498">
        <v>49.5552816483304</v>
      </c>
      <c r="N498">
        <v>7.9066453252739199</v>
      </c>
      <c r="O498">
        <v>1.39286398295113</v>
      </c>
      <c r="P498">
        <v>5.6398023513375399</v>
      </c>
      <c r="Q498">
        <v>218.75084860828201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400</v>
      </c>
      <c r="E499">
        <v>9727.2388534999991</v>
      </c>
      <c r="F499">
        <v>770.75</v>
      </c>
      <c r="G499">
        <v>-22.899950425380801</v>
      </c>
      <c r="H499">
        <v>4.1118800893838996</v>
      </c>
      <c r="I499">
        <v>-7.4429720423499397</v>
      </c>
      <c r="J499">
        <v>1.9348074295369799</v>
      </c>
      <c r="K499">
        <v>719.46678060131205</v>
      </c>
      <c r="L499">
        <v>740.26071395071699</v>
      </c>
      <c r="M499">
        <v>44.053780323050901</v>
      </c>
      <c r="N499">
        <v>5.5964610248449196</v>
      </c>
      <c r="O499">
        <v>0.87426333779591003</v>
      </c>
      <c r="P499">
        <v>8.0376256892637095</v>
      </c>
      <c r="Q499">
        <v>19.0991269412037</v>
      </c>
    </row>
    <row r="500" spans="1:17" hidden="1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137</v>
      </c>
      <c r="E500">
        <v>9717.1900299270001</v>
      </c>
      <c r="F500">
        <v>266.82</v>
      </c>
      <c r="G500">
        <v>-22.781511707922899</v>
      </c>
      <c r="H500">
        <v>-1.34187629568683</v>
      </c>
      <c r="I500">
        <v>-2.3632345975390399</v>
      </c>
      <c r="J500">
        <v>3.9797516852984299E-2</v>
      </c>
      <c r="K500">
        <v>258.65210512530899</v>
      </c>
      <c r="L500">
        <v>255.73314363827399</v>
      </c>
      <c r="M500">
        <v>22.227502817667499</v>
      </c>
      <c r="N500">
        <v>1.8149255799750601</v>
      </c>
      <c r="O500">
        <v>0.54118539682642197</v>
      </c>
      <c r="P500">
        <v>1.94138370436998</v>
      </c>
      <c r="Q500">
        <v>14.959069366652299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296</v>
      </c>
      <c r="E501">
        <v>9683.3037516799996</v>
      </c>
      <c r="F501">
        <v>453.55</v>
      </c>
      <c r="G501">
        <v>-11.6650955507475</v>
      </c>
      <c r="H501">
        <v>-3.0619282161473902</v>
      </c>
      <c r="I501">
        <v>2.3967496195607798</v>
      </c>
      <c r="J501">
        <v>9.2402646731141793</v>
      </c>
      <c r="K501">
        <v>451.59539030726302</v>
      </c>
      <c r="M501">
        <v>24.588185900224001</v>
      </c>
      <c r="N501">
        <v>1.79322818250111</v>
      </c>
      <c r="O501">
        <v>0.57276205406017899</v>
      </c>
      <c r="P501">
        <v>18.674898026678399</v>
      </c>
      <c r="Q501">
        <v>24.2602739726027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516</v>
      </c>
      <c r="E502">
        <v>9659.2781971299992</v>
      </c>
      <c r="F502">
        <v>177.55</v>
      </c>
      <c r="G502">
        <v>45.395981629497399</v>
      </c>
      <c r="H502">
        <v>5.49782925927164</v>
      </c>
      <c r="I502">
        <v>-15.830277927805</v>
      </c>
      <c r="J502">
        <v>3.4808586075457</v>
      </c>
      <c r="K502">
        <v>167.497333336709</v>
      </c>
      <c r="L502">
        <v>164.432026249995</v>
      </c>
      <c r="M502">
        <v>55.959967167490902</v>
      </c>
      <c r="N502">
        <v>5.9302100299182001</v>
      </c>
      <c r="O502">
        <v>1.2808917248737</v>
      </c>
      <c r="P502">
        <v>17.880810068799502</v>
      </c>
      <c r="Q502">
        <v>75.338242691442801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445</v>
      </c>
      <c r="E503">
        <v>9645.1864321199992</v>
      </c>
      <c r="F503">
        <v>715.85</v>
      </c>
      <c r="G503">
        <v>-5.3206476470531001</v>
      </c>
      <c r="H503">
        <v>10.322964525016101</v>
      </c>
      <c r="I503">
        <v>-12.2563481976355</v>
      </c>
      <c r="J503">
        <v>11.104346163222401</v>
      </c>
      <c r="K503">
        <v>674.19886783107199</v>
      </c>
      <c r="L503">
        <v>665.65075776792105</v>
      </c>
      <c r="M503">
        <v>39.588397782876001</v>
      </c>
      <c r="N503">
        <v>4.9018037003191397</v>
      </c>
      <c r="O503">
        <v>3.1333168676710801</v>
      </c>
      <c r="P503">
        <v>13.8366976321855</v>
      </c>
      <c r="Q503">
        <v>34.558270676691698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376</v>
      </c>
      <c r="E504">
        <v>9598.6045811399999</v>
      </c>
      <c r="F504">
        <v>2518.85</v>
      </c>
      <c r="G504">
        <v>-2.26263737233183</v>
      </c>
      <c r="H504">
        <v>-0.78229766711280901</v>
      </c>
      <c r="I504">
        <v>-6.2604500946092001</v>
      </c>
      <c r="J504">
        <v>-2.7395205798124498</v>
      </c>
      <c r="K504">
        <v>2476.2246691350902</v>
      </c>
      <c r="L504">
        <v>2399.38862408262</v>
      </c>
      <c r="M504">
        <v>48.079737973814403</v>
      </c>
      <c r="N504">
        <v>2.0931053603576699</v>
      </c>
      <c r="O504">
        <v>0.68925501434204905</v>
      </c>
      <c r="P504">
        <v>19.040435119201199</v>
      </c>
      <c r="Q504">
        <v>26.422907046777699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98</v>
      </c>
      <c r="E505">
        <v>9591.9028099999996</v>
      </c>
      <c r="F505">
        <v>135.97</v>
      </c>
      <c r="G505">
        <v>-24.185751313547399</v>
      </c>
      <c r="H505">
        <v>-5.3634497796971496</v>
      </c>
      <c r="I505">
        <v>-5.0331401565543201</v>
      </c>
      <c r="J505">
        <v>1.51750166334359</v>
      </c>
      <c r="K505">
        <v>134.718686403736</v>
      </c>
      <c r="L505">
        <v>134.555651024003</v>
      </c>
      <c r="M505">
        <v>19.599037825510401</v>
      </c>
      <c r="N505">
        <v>0.96949215887633899</v>
      </c>
      <c r="O505">
        <v>0.81868891534392696</v>
      </c>
      <c r="P505">
        <v>4.65543869971318</v>
      </c>
      <c r="Q505">
        <v>7.9126984126984103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46</v>
      </c>
      <c r="E506">
        <v>9575.7428193600008</v>
      </c>
      <c r="F506">
        <v>688.6</v>
      </c>
      <c r="G506">
        <v>53.603191919833499</v>
      </c>
      <c r="H506">
        <v>28.556559869188799</v>
      </c>
      <c r="I506">
        <v>15.5616305604686</v>
      </c>
      <c r="J506">
        <v>0.84435424918891999</v>
      </c>
      <c r="K506">
        <v>567.30197205045101</v>
      </c>
      <c r="L506">
        <v>523.31163195203305</v>
      </c>
      <c r="M506">
        <v>48.304029908496297</v>
      </c>
      <c r="N506">
        <v>12.639974147781601</v>
      </c>
      <c r="O506">
        <v>2.6221086014079402</v>
      </c>
      <c r="P506">
        <v>3.9790880046471</v>
      </c>
      <c r="Q506">
        <v>88.167782483945899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211</v>
      </c>
      <c r="E507">
        <v>9525.7441375599992</v>
      </c>
      <c r="F507">
        <v>11984.8</v>
      </c>
      <c r="G507">
        <v>60.254587478582799</v>
      </c>
      <c r="H507">
        <v>1.46527804977055</v>
      </c>
      <c r="I507">
        <v>37.608303870940603</v>
      </c>
      <c r="J507">
        <v>-0.26308864478307797</v>
      </c>
      <c r="K507">
        <v>10951.445527395101</v>
      </c>
      <c r="L507">
        <v>8986.5148640133993</v>
      </c>
      <c r="M507">
        <v>69.948021124585196</v>
      </c>
      <c r="N507">
        <v>3.1439214085195699</v>
      </c>
      <c r="O507">
        <v>1.0615470753941101</v>
      </c>
      <c r="P507">
        <v>8.0364294773379807</v>
      </c>
      <c r="Q507">
        <v>103.47707979626399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268</v>
      </c>
      <c r="E508">
        <v>9500.7337426800004</v>
      </c>
      <c r="F508">
        <v>266.2</v>
      </c>
      <c r="G508">
        <v>42.6346068298554</v>
      </c>
      <c r="H508">
        <v>-6.9344120067361503</v>
      </c>
      <c r="I508">
        <v>-2.7720355873609202</v>
      </c>
      <c r="J508">
        <v>4.3215325092140402</v>
      </c>
      <c r="K508">
        <v>254.80419840436099</v>
      </c>
      <c r="L508">
        <v>242.207416042787</v>
      </c>
      <c r="M508">
        <v>35.077361963866402</v>
      </c>
      <c r="N508">
        <v>6.6394754148805601</v>
      </c>
      <c r="O508">
        <v>1.1522006125408299</v>
      </c>
      <c r="P508">
        <v>29.038317054845901</v>
      </c>
      <c r="Q508">
        <v>76</v>
      </c>
    </row>
    <row r="509" spans="1:17" hidden="1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137</v>
      </c>
      <c r="E509">
        <v>9500</v>
      </c>
      <c r="F509">
        <v>4756.8</v>
      </c>
      <c r="G509">
        <v>-27.8358831454523</v>
      </c>
      <c r="H509">
        <v>-4.9396515276942399</v>
      </c>
      <c r="I509">
        <v>-7.2864184381259101</v>
      </c>
      <c r="J509">
        <v>-1.6992729017938699</v>
      </c>
      <c r="K509">
        <v>4770.0203874663703</v>
      </c>
      <c r="L509">
        <v>4865.9317502748499</v>
      </c>
      <c r="M509">
        <v>46.4805162118098</v>
      </c>
      <c r="N509">
        <v>0.72362605931817203</v>
      </c>
      <c r="O509">
        <v>1.5819183910268799</v>
      </c>
      <c r="P509">
        <v>46.611167171207498</v>
      </c>
      <c r="Q509">
        <v>22.5347758887171</v>
      </c>
    </row>
    <row r="510" spans="1:17" hidden="1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371</v>
      </c>
      <c r="E510">
        <v>9484.9618052000005</v>
      </c>
      <c r="F510">
        <v>8274.9</v>
      </c>
      <c r="G510">
        <v>45.4195168207725</v>
      </c>
      <c r="H510">
        <v>-0.78054677738973799</v>
      </c>
      <c r="I510">
        <v>-0.58414848984096601</v>
      </c>
      <c r="J510">
        <v>-0.44219608282559197</v>
      </c>
      <c r="K510">
        <v>8377.2853848037703</v>
      </c>
      <c r="L510">
        <v>7678.48776692706</v>
      </c>
      <c r="M510">
        <v>59.150957355219099</v>
      </c>
      <c r="N510">
        <v>-1.2841508592671</v>
      </c>
      <c r="O510">
        <v>0.82726956763519999</v>
      </c>
      <c r="P510">
        <v>25.547740758196401</v>
      </c>
      <c r="Q510">
        <v>81.506909409958297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101</v>
      </c>
      <c r="E511">
        <v>9478.3238163000005</v>
      </c>
      <c r="F511">
        <v>830.4</v>
      </c>
      <c r="G511">
        <v>-8.9743848801078894</v>
      </c>
      <c r="H511">
        <v>4.3446919553146799</v>
      </c>
      <c r="I511">
        <v>-13.817747484317801</v>
      </c>
      <c r="J511">
        <v>2.4571466221001601</v>
      </c>
      <c r="K511">
        <v>812.89879476392696</v>
      </c>
      <c r="L511">
        <v>805.06302688565097</v>
      </c>
      <c r="M511">
        <v>67.811566067454507</v>
      </c>
      <c r="N511">
        <v>2.1834560050279599</v>
      </c>
      <c r="O511">
        <v>1.6476062466477901</v>
      </c>
      <c r="P511">
        <v>20.411849710982601</v>
      </c>
      <c r="Q511">
        <v>36.7588932806324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485</v>
      </c>
      <c r="E512">
        <v>9417.3889116299997</v>
      </c>
      <c r="F512">
        <v>370.35</v>
      </c>
      <c r="G512">
        <v>156.79199166398999</v>
      </c>
      <c r="H512">
        <v>-6.8176312654773099</v>
      </c>
      <c r="I512">
        <v>40.843330256970098</v>
      </c>
      <c r="J512">
        <v>-2.8218299710464598</v>
      </c>
      <c r="K512">
        <v>348.87868287747301</v>
      </c>
      <c r="L512">
        <v>275.75642571875898</v>
      </c>
      <c r="M512">
        <v>50.747818775933702</v>
      </c>
      <c r="N512">
        <v>0.990995789937132</v>
      </c>
      <c r="O512">
        <v>1.1181040851826001</v>
      </c>
      <c r="P512">
        <v>6.2778452814904897</v>
      </c>
      <c r="Q512">
        <v>197.1119133574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238</v>
      </c>
      <c r="E513">
        <v>9358.0458665649894</v>
      </c>
      <c r="F513">
        <v>4844.6000000000004</v>
      </c>
      <c r="G513">
        <v>-3.47612071155242</v>
      </c>
      <c r="H513">
        <v>4.9990850211360502</v>
      </c>
      <c r="I513">
        <v>-20.799956807511698</v>
      </c>
      <c r="J513">
        <v>9.6715901831809195</v>
      </c>
      <c r="K513">
        <v>4427.2852332144403</v>
      </c>
      <c r="L513">
        <v>4397.7481560552596</v>
      </c>
      <c r="M513">
        <v>58.638590707634897</v>
      </c>
      <c r="N513">
        <v>7.1900627458094801</v>
      </c>
      <c r="O513">
        <v>1.8984462119540899</v>
      </c>
      <c r="P513">
        <v>13.810221690129101</v>
      </c>
      <c r="Q513">
        <v>28.094551896458199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129</v>
      </c>
      <c r="E514">
        <v>9306.3893406999996</v>
      </c>
      <c r="F514">
        <v>226.35</v>
      </c>
      <c r="G514">
        <v>38.189318544861699</v>
      </c>
      <c r="H514">
        <v>-19.349771675568501</v>
      </c>
      <c r="I514">
        <v>-19.517256485862401</v>
      </c>
      <c r="J514">
        <v>-3.5840583949384901</v>
      </c>
      <c r="K514">
        <v>235.54603564349901</v>
      </c>
      <c r="L514">
        <v>219.43966620565399</v>
      </c>
      <c r="M514">
        <v>50.2893922609912</v>
      </c>
      <c r="N514">
        <v>-2.97053452971481</v>
      </c>
      <c r="O514">
        <v>0.62372803420480005</v>
      </c>
      <c r="P514">
        <v>25.447316103379698</v>
      </c>
      <c r="Q514">
        <v>69.913298052021105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715</v>
      </c>
      <c r="E515">
        <v>9267.0754012199995</v>
      </c>
      <c r="F515">
        <v>9090.2999999999993</v>
      </c>
      <c r="G515">
        <v>-10.3926364227706</v>
      </c>
      <c r="H515">
        <v>11.191906716757</v>
      </c>
      <c r="I515">
        <v>1.6899726459745199</v>
      </c>
      <c r="J515">
        <v>9.2873690678672105</v>
      </c>
      <c r="K515">
        <v>7389.2237040732998</v>
      </c>
      <c r="L515">
        <v>7514.7297161189099</v>
      </c>
      <c r="M515">
        <v>53.805957797515603</v>
      </c>
      <c r="N515">
        <v>19.258110697868499</v>
      </c>
      <c r="O515">
        <v>2.0946565554516998</v>
      </c>
      <c r="P515">
        <v>7.1471788609836997</v>
      </c>
      <c r="Q515">
        <v>37.915705789537498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1157</v>
      </c>
      <c r="E516">
        <v>9199.0335676499999</v>
      </c>
      <c r="F516">
        <v>555.85</v>
      </c>
      <c r="G516">
        <v>22.735317482014</v>
      </c>
      <c r="H516">
        <v>25.473825742376999</v>
      </c>
      <c r="I516">
        <v>45.242254519284202</v>
      </c>
      <c r="J516">
        <v>1.3011674410796401</v>
      </c>
      <c r="K516">
        <v>478.63559191919899</v>
      </c>
      <c r="L516">
        <v>407.82537351084198</v>
      </c>
      <c r="M516">
        <v>74.293604411917102</v>
      </c>
      <c r="N516">
        <v>6.1357310253347999</v>
      </c>
      <c r="O516">
        <v>0.775962155125693</v>
      </c>
      <c r="P516">
        <v>4.5965638211747697</v>
      </c>
      <c r="Q516">
        <v>79.538113695090402</v>
      </c>
    </row>
    <row r="517" spans="1:17" hidden="1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E517">
        <v>9151.2063605200001</v>
      </c>
      <c r="F517">
        <v>715.7</v>
      </c>
      <c r="G517">
        <v>25.775558265174102</v>
      </c>
      <c r="H517">
        <v>3.7922187013133901</v>
      </c>
      <c r="I517">
        <v>20.2977389385048</v>
      </c>
      <c r="J517">
        <v>-4.0725878637137898</v>
      </c>
      <c r="K517">
        <v>653.95294962073797</v>
      </c>
      <c r="L517">
        <v>568.62043566065495</v>
      </c>
      <c r="M517">
        <v>54.251605426442502</v>
      </c>
      <c r="N517">
        <v>3.6028358065771799</v>
      </c>
      <c r="O517">
        <v>1.5976474296340599</v>
      </c>
      <c r="P517">
        <v>3.3114433421824701</v>
      </c>
      <c r="Q517">
        <v>78.924999999999997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1162</v>
      </c>
      <c r="E518">
        <v>9112.5358022399996</v>
      </c>
      <c r="F518">
        <v>603.15</v>
      </c>
      <c r="G518">
        <v>13.676453552977399</v>
      </c>
      <c r="H518">
        <v>-8.2961772483503893</v>
      </c>
      <c r="I518">
        <v>11.342919773549999</v>
      </c>
      <c r="J518">
        <v>-3.3154356229900199</v>
      </c>
      <c r="K518">
        <v>594.28519018497798</v>
      </c>
      <c r="L518">
        <v>532.21043684239396</v>
      </c>
      <c r="M518">
        <v>42.4949445747732</v>
      </c>
      <c r="N518">
        <v>0.10116421508694599</v>
      </c>
      <c r="O518">
        <v>0.385240489331585</v>
      </c>
      <c r="P518">
        <v>11.149796899610299</v>
      </c>
      <c r="Q518">
        <v>51.659542368619498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137</v>
      </c>
      <c r="E519">
        <v>9063.4883916399995</v>
      </c>
      <c r="F519">
        <v>621.4</v>
      </c>
      <c r="G519">
        <v>11.493691527828201</v>
      </c>
      <c r="H519">
        <v>-2.6457004674668698</v>
      </c>
      <c r="I519">
        <v>8.3497142521169305</v>
      </c>
      <c r="J519">
        <v>1.07693980862966</v>
      </c>
      <c r="K519">
        <v>603.02529218345001</v>
      </c>
      <c r="L519">
        <v>563.16368251135395</v>
      </c>
      <c r="M519">
        <v>27.2304457192763</v>
      </c>
      <c r="N519">
        <v>2.4031881866634501</v>
      </c>
      <c r="O519">
        <v>0.76655683462405699</v>
      </c>
      <c r="P519">
        <v>9.2372063083360203</v>
      </c>
      <c r="Q519">
        <v>38.643462739848196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21</v>
      </c>
      <c r="E520">
        <v>9023.96781903999</v>
      </c>
      <c r="F520">
        <v>1529.8</v>
      </c>
      <c r="G520">
        <v>-29.9689970684997</v>
      </c>
      <c r="H520">
        <v>1.1125400222866499</v>
      </c>
      <c r="I520">
        <v>-14.113682261955301</v>
      </c>
      <c r="J520">
        <v>-1.11737425726698</v>
      </c>
      <c r="K520">
        <v>1506.87767020968</v>
      </c>
      <c r="L520">
        <v>1530.5300017956299</v>
      </c>
      <c r="M520">
        <v>39.343219834144698</v>
      </c>
      <c r="N520">
        <v>1.64319314836185</v>
      </c>
      <c r="O520">
        <v>0.82926018092488396</v>
      </c>
      <c r="P520">
        <v>15.0411818538371</v>
      </c>
      <c r="Q520">
        <v>10.371198730204499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146</v>
      </c>
      <c r="E521">
        <v>8985.7631000000001</v>
      </c>
      <c r="F521">
        <v>460.75</v>
      </c>
      <c r="G521">
        <v>32.946258417698303</v>
      </c>
      <c r="H521">
        <v>-6.7178417890018203</v>
      </c>
      <c r="I521">
        <v>6.1227464236815701</v>
      </c>
      <c r="J521">
        <v>3.4583403827543902</v>
      </c>
      <c r="K521">
        <v>436.02558601106398</v>
      </c>
      <c r="L521">
        <v>402.60958236804402</v>
      </c>
      <c r="M521">
        <v>70.518261420609406</v>
      </c>
      <c r="N521">
        <v>3.9290519339699501</v>
      </c>
      <c r="O521">
        <v>1.42691150553021</v>
      </c>
      <c r="P521">
        <v>18.827997829625598</v>
      </c>
      <c r="Q521">
        <v>69.206757253029707</v>
      </c>
    </row>
    <row r="522" spans="1:17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445</v>
      </c>
      <c r="E522">
        <v>8949.8053237999993</v>
      </c>
      <c r="F522">
        <v>251.62</v>
      </c>
      <c r="G522">
        <v>29.079021463107701</v>
      </c>
      <c r="H522">
        <v>5.9308888710465899</v>
      </c>
      <c r="I522">
        <v>1.91386553100374</v>
      </c>
      <c r="J522">
        <v>16.5864924920829</v>
      </c>
      <c r="K522">
        <v>227.557976249837</v>
      </c>
      <c r="L522">
        <v>216.810234755083</v>
      </c>
      <c r="M522">
        <v>41.6693296603734</v>
      </c>
      <c r="N522">
        <v>9.9644126381163094</v>
      </c>
      <c r="O522">
        <v>2.6575047543586598</v>
      </c>
      <c r="P522">
        <v>28.070105714966999</v>
      </c>
      <c r="Q522">
        <v>72.165583304823798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119</v>
      </c>
      <c r="E523">
        <v>8944.9135881700004</v>
      </c>
      <c r="F523">
        <v>85.22</v>
      </c>
      <c r="G523">
        <v>-32.199479895787697</v>
      </c>
      <c r="H523">
        <v>0.77911737732692399</v>
      </c>
      <c r="I523">
        <v>-15.7729200147499</v>
      </c>
      <c r="J523">
        <v>1.43935798915899</v>
      </c>
      <c r="K523">
        <v>84.2912352012616</v>
      </c>
      <c r="L523">
        <v>85.924133323201701</v>
      </c>
      <c r="M523">
        <v>53.1000831984204</v>
      </c>
      <c r="N523">
        <v>0.86492062062126696</v>
      </c>
      <c r="O523">
        <v>0.66172412929973201</v>
      </c>
      <c r="P523">
        <v>14.996479699601</v>
      </c>
      <c r="Q523">
        <v>17.707182320441898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95</v>
      </c>
      <c r="E524">
        <v>8938.9952587250009</v>
      </c>
      <c r="F524">
        <v>288.7</v>
      </c>
      <c r="G524">
        <v>-72.634383952020798</v>
      </c>
      <c r="H524">
        <v>-8.0995120854631502</v>
      </c>
      <c r="I524">
        <v>-27.559660249410999</v>
      </c>
      <c r="J524">
        <v>-0.116766818314748</v>
      </c>
      <c r="K524">
        <v>296.23176287082799</v>
      </c>
      <c r="L524">
        <v>366.852573852136</v>
      </c>
      <c r="M524">
        <v>52.1315106453456</v>
      </c>
      <c r="N524">
        <v>-0.23681552653003199</v>
      </c>
      <c r="O524">
        <v>0.71719586430915205</v>
      </c>
      <c r="P524">
        <v>104.364392102528</v>
      </c>
      <c r="Q524">
        <v>10.6130268199233</v>
      </c>
    </row>
    <row r="525" spans="1:17" hidden="1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238</v>
      </c>
      <c r="E525">
        <v>8901.3216754000005</v>
      </c>
      <c r="F525">
        <v>6115.3</v>
      </c>
      <c r="G525">
        <v>27.528867267333698</v>
      </c>
      <c r="H525">
        <v>6.4156867701829101E-2</v>
      </c>
      <c r="I525">
        <v>-8.3567247321161595</v>
      </c>
      <c r="J525">
        <v>7.6581552737457503</v>
      </c>
      <c r="K525">
        <v>5613.4201885900102</v>
      </c>
      <c r="L525">
        <v>5301.2656875508601</v>
      </c>
      <c r="M525">
        <v>61.584900195232798</v>
      </c>
      <c r="N525">
        <v>5.1099112616332896</v>
      </c>
      <c r="O525">
        <v>1.19116155357834</v>
      </c>
      <c r="P525">
        <v>7.6962700112831604</v>
      </c>
      <c r="Q525">
        <v>55.645202341562701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1033</v>
      </c>
      <c r="E526">
        <v>8875.8023534099993</v>
      </c>
      <c r="F526">
        <v>51.63</v>
      </c>
      <c r="G526">
        <v>-7.6867386247805403</v>
      </c>
      <c r="H526">
        <v>17.120642589952801</v>
      </c>
      <c r="I526">
        <v>-0.83281062410568996</v>
      </c>
      <c r="J526">
        <v>3.2962994006150699</v>
      </c>
      <c r="K526">
        <v>44.269769110440699</v>
      </c>
      <c r="L526">
        <v>45.733586501112399</v>
      </c>
      <c r="M526">
        <v>37.260655913660301</v>
      </c>
      <c r="N526">
        <v>13.1523887439775</v>
      </c>
      <c r="O526">
        <v>4.1424233022498003</v>
      </c>
      <c r="P526">
        <v>10.8851442959519</v>
      </c>
      <c r="Q526">
        <v>41.258549931600498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582</v>
      </c>
      <c r="E527">
        <v>8866.8964754999997</v>
      </c>
      <c r="F527">
        <v>1590.2</v>
      </c>
      <c r="G527">
        <v>-12.6746019322309</v>
      </c>
      <c r="H527">
        <v>9.1862125276052993</v>
      </c>
      <c r="I527">
        <v>2.9739730400165301</v>
      </c>
      <c r="J527">
        <v>4.2048881668043601</v>
      </c>
      <c r="K527">
        <v>1463.36803906605</v>
      </c>
      <c r="L527">
        <v>1427.4644847326399</v>
      </c>
      <c r="M527">
        <v>45.0409076564478</v>
      </c>
      <c r="N527">
        <v>6.7175964861585697</v>
      </c>
      <c r="O527">
        <v>1.1493554809450299</v>
      </c>
      <c r="P527">
        <v>5.6470884165513704</v>
      </c>
      <c r="Q527">
        <v>31.0964550700741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523</v>
      </c>
      <c r="E528">
        <v>8838.1605785600004</v>
      </c>
      <c r="F528">
        <v>2684.35</v>
      </c>
      <c r="G528">
        <v>-30.358568337717401</v>
      </c>
      <c r="H528">
        <v>0.57219471117945797</v>
      </c>
      <c r="I528">
        <v>-11.222194006632501</v>
      </c>
      <c r="J528">
        <v>1.41863828381561</v>
      </c>
      <c r="K528">
        <v>2565.4814607143599</v>
      </c>
      <c r="L528">
        <v>2597.00047476484</v>
      </c>
      <c r="M528">
        <v>39.4050680477974</v>
      </c>
      <c r="N528">
        <v>3.0890695860348898</v>
      </c>
      <c r="O528">
        <v>0.85993188556651401</v>
      </c>
      <c r="P528">
        <v>10.7903216793637</v>
      </c>
      <c r="Q528">
        <v>19.463729417000401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143</v>
      </c>
      <c r="E529">
        <v>8819.7293456649895</v>
      </c>
      <c r="F529">
        <v>775.55</v>
      </c>
      <c r="G529">
        <v>747.75572093187395</v>
      </c>
      <c r="H529">
        <v>21.077426079419698</v>
      </c>
      <c r="I529">
        <v>299.88536485147199</v>
      </c>
      <c r="J529">
        <v>-4.9917760832408202</v>
      </c>
      <c r="K529">
        <v>644.12092768388197</v>
      </c>
      <c r="L529">
        <v>402.30078564471199</v>
      </c>
      <c r="M529">
        <v>53.675833287757499</v>
      </c>
      <c r="N529">
        <v>6.6117847539792303</v>
      </c>
      <c r="O529">
        <v>1.21150139622956</v>
      </c>
      <c r="P529">
        <v>9.0451937334794703</v>
      </c>
      <c r="Q529">
        <v>920.46052631578902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143</v>
      </c>
      <c r="E530">
        <v>8775.2714596049991</v>
      </c>
      <c r="F530">
        <v>6896.05</v>
      </c>
      <c r="G530">
        <v>187.388302914371</v>
      </c>
      <c r="H530">
        <v>-10.841884937614401</v>
      </c>
      <c r="I530">
        <v>30.542952178462901</v>
      </c>
      <c r="J530">
        <v>-3.4233132577227701</v>
      </c>
      <c r="K530">
        <v>6866.3610104119298</v>
      </c>
      <c r="L530">
        <v>5333.8267768216201</v>
      </c>
      <c r="M530">
        <v>60.378048651963397</v>
      </c>
      <c r="N530">
        <v>-2.3991779594582501</v>
      </c>
      <c r="O530">
        <v>0.86540848906432599</v>
      </c>
      <c r="P530">
        <v>15.9939385590301</v>
      </c>
      <c r="Q530">
        <v>241.98115546739399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137</v>
      </c>
      <c r="E531">
        <v>8771.8170961899996</v>
      </c>
      <c r="F531">
        <v>156.41</v>
      </c>
      <c r="G531">
        <v>133.686460803263</v>
      </c>
      <c r="H531">
        <v>17.294453652839501</v>
      </c>
      <c r="I531">
        <v>64.1926407262347</v>
      </c>
      <c r="J531">
        <v>12.8950481692486</v>
      </c>
      <c r="K531">
        <v>131.21546981645699</v>
      </c>
      <c r="L531">
        <v>109.179471827014</v>
      </c>
      <c r="M531">
        <v>78.143710799787598</v>
      </c>
      <c r="N531">
        <v>14.1781612998023</v>
      </c>
      <c r="O531">
        <v>1.11295484291998</v>
      </c>
      <c r="P531">
        <v>4.1621379707179802</v>
      </c>
      <c r="Q531">
        <v>169.44013781223001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21</v>
      </c>
      <c r="E532">
        <v>8766.0703945200003</v>
      </c>
      <c r="F532">
        <v>31.8</v>
      </c>
      <c r="G532">
        <v>79.217172865767395</v>
      </c>
      <c r="H532">
        <v>-7.2114157803907002</v>
      </c>
      <c r="I532">
        <v>34.307579451880898</v>
      </c>
      <c r="J532">
        <v>-0.875922966854214</v>
      </c>
      <c r="K532">
        <v>32.146940445767498</v>
      </c>
      <c r="L532">
        <v>28.3414994905736</v>
      </c>
      <c r="M532">
        <v>32.320539303501498</v>
      </c>
      <c r="N532">
        <v>1.09127018340062</v>
      </c>
      <c r="O532">
        <v>0.84913583745483601</v>
      </c>
      <c r="P532">
        <v>33.647798742138299</v>
      </c>
      <c r="Q532">
        <v>132.11678832116701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101</v>
      </c>
      <c r="E533">
        <v>8750.5060280500002</v>
      </c>
      <c r="F533">
        <v>215.78</v>
      </c>
      <c r="G533">
        <v>24.9585406833917</v>
      </c>
      <c r="H533">
        <v>-10.853029906072599</v>
      </c>
      <c r="I533">
        <v>14.3055493751071</v>
      </c>
      <c r="J533">
        <v>-1.3083327566542799</v>
      </c>
      <c r="K533">
        <v>218.76026451313399</v>
      </c>
      <c r="L533">
        <v>193.937881693495</v>
      </c>
      <c r="M533">
        <v>40.327020865754498</v>
      </c>
      <c r="N533">
        <v>-1.2371985707293101</v>
      </c>
      <c r="O533">
        <v>0.68933655611726397</v>
      </c>
      <c r="P533">
        <v>18.639354898507701</v>
      </c>
      <c r="Q533">
        <v>56.192544335866799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255</v>
      </c>
      <c r="E534">
        <v>8749.3131959999992</v>
      </c>
      <c r="F534">
        <v>675.9</v>
      </c>
      <c r="G534">
        <v>85.310450608369493</v>
      </c>
      <c r="H534">
        <v>9.8576457696030495</v>
      </c>
      <c r="I534">
        <v>13.908002311468801</v>
      </c>
      <c r="J534">
        <v>0.23487244488591999</v>
      </c>
      <c r="K534">
        <v>571.41321424440298</v>
      </c>
      <c r="L534">
        <v>507.10783431428098</v>
      </c>
      <c r="M534">
        <v>63.769731937623398</v>
      </c>
      <c r="N534">
        <v>10.5405225709644</v>
      </c>
      <c r="O534">
        <v>3.2398162227438201</v>
      </c>
      <c r="P534">
        <v>4.7196330818168404</v>
      </c>
      <c r="Q534">
        <v>114.571428571428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809</v>
      </c>
      <c r="E535">
        <v>8736.7763782000002</v>
      </c>
      <c r="F535">
        <v>1255.1500000000001</v>
      </c>
      <c r="G535">
        <v>60.128507795649398</v>
      </c>
      <c r="H535">
        <v>7.8475713939369802</v>
      </c>
      <c r="I535">
        <v>23.165750024453899</v>
      </c>
      <c r="J535">
        <v>0.89375684003428302</v>
      </c>
      <c r="K535">
        <v>1097.4958358445399</v>
      </c>
      <c r="L535">
        <v>932.53782144265097</v>
      </c>
      <c r="M535">
        <v>77.712496023572101</v>
      </c>
      <c r="N535">
        <v>7.4686308281079503</v>
      </c>
      <c r="O535">
        <v>0.89584303498190698</v>
      </c>
      <c r="P535">
        <v>3.3223120742540599</v>
      </c>
      <c r="Q535">
        <v>94.085356424926502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211</v>
      </c>
      <c r="E536">
        <v>8733.5840752099994</v>
      </c>
      <c r="F536">
        <v>2309.6</v>
      </c>
      <c r="G536">
        <v>14.369574628664999</v>
      </c>
      <c r="H536">
        <v>-10.438339092177999</v>
      </c>
      <c r="I536">
        <v>21.1578477927393</v>
      </c>
      <c r="J536">
        <v>4.5863289790608501</v>
      </c>
      <c r="K536">
        <v>2231.13748715873</v>
      </c>
      <c r="L536">
        <v>1933.2991214357801</v>
      </c>
      <c r="M536">
        <v>37.841298319458701</v>
      </c>
      <c r="N536">
        <v>2.40763492671267</v>
      </c>
      <c r="O536">
        <v>0.34145981820243099</v>
      </c>
      <c r="P536">
        <v>18.7651541392448</v>
      </c>
      <c r="Q536">
        <v>57.986182365414798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445</v>
      </c>
      <c r="E537">
        <v>8675.2953725000007</v>
      </c>
      <c r="F537">
        <v>207.79</v>
      </c>
      <c r="G537">
        <v>60.8978047338992</v>
      </c>
      <c r="H537">
        <v>47.657998044955299</v>
      </c>
      <c r="I537">
        <v>30.0214974781492</v>
      </c>
      <c r="J537">
        <v>31.910509129040701</v>
      </c>
      <c r="K537">
        <v>158.51422296074401</v>
      </c>
      <c r="L537">
        <v>144.17109369461301</v>
      </c>
      <c r="M537">
        <v>70.941157142081806</v>
      </c>
      <c r="N537">
        <v>22.122412078032699</v>
      </c>
      <c r="O537">
        <v>3.8590831738315301</v>
      </c>
      <c r="P537">
        <v>9.5817893065113893</v>
      </c>
      <c r="Q537">
        <v>97.425178147268397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114</v>
      </c>
      <c r="E538">
        <v>8661.4831158399993</v>
      </c>
      <c r="F538">
        <v>8310.4500000000007</v>
      </c>
      <c r="G538">
        <v>28.6862113450448</v>
      </c>
      <c r="H538">
        <v>1.26224240920417</v>
      </c>
      <c r="I538">
        <v>-0.47453585776903201</v>
      </c>
      <c r="J538">
        <v>-3.7161803367250199</v>
      </c>
      <c r="K538">
        <v>7728.1802248121703</v>
      </c>
      <c r="L538">
        <v>7301.7801710829499</v>
      </c>
      <c r="M538">
        <v>42.191248737137002</v>
      </c>
      <c r="N538">
        <v>5.5663850715796199</v>
      </c>
      <c r="O538">
        <v>1.3424740308809699</v>
      </c>
      <c r="P538">
        <v>3.5852450829978899</v>
      </c>
      <c r="Q538">
        <v>54.325905292479099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668</v>
      </c>
      <c r="E539">
        <v>8642.3479203879997</v>
      </c>
      <c r="F539">
        <v>529.23</v>
      </c>
      <c r="G539">
        <v>-6.1773594132072303</v>
      </c>
      <c r="H539">
        <v>3.2118166194342299</v>
      </c>
      <c r="I539">
        <v>-2.5323510712698099</v>
      </c>
      <c r="J539">
        <v>3.8956481730033499</v>
      </c>
      <c r="K539">
        <v>501.034358881809</v>
      </c>
      <c r="L539">
        <v>477.84104025015</v>
      </c>
      <c r="M539">
        <v>73.886051750125603</v>
      </c>
      <c r="N539">
        <v>3.5815661819655</v>
      </c>
      <c r="O539">
        <v>1.70892416677489</v>
      </c>
      <c r="P539">
        <v>0.693460310262072</v>
      </c>
      <c r="Q539">
        <v>23.326264768251999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1157</v>
      </c>
      <c r="E540">
        <v>8605.9168261800005</v>
      </c>
      <c r="F540">
        <v>83.45</v>
      </c>
      <c r="G540">
        <v>2.2911711108683099</v>
      </c>
      <c r="H540">
        <v>-2.3873788004215002</v>
      </c>
      <c r="I540">
        <v>-13.4192894771327</v>
      </c>
      <c r="J540">
        <v>-3.2223492624190497E-2</v>
      </c>
      <c r="K540">
        <v>84.209894533965993</v>
      </c>
      <c r="L540">
        <v>85.500118545573898</v>
      </c>
      <c r="M540">
        <v>52.534006436381503</v>
      </c>
      <c r="N540">
        <v>1.56382342189498</v>
      </c>
      <c r="O540">
        <v>1.8438856576446301</v>
      </c>
      <c r="P540">
        <v>62.612342720191698</v>
      </c>
      <c r="Q540">
        <v>46.019247594050697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65</v>
      </c>
      <c r="E541">
        <v>8600.4234768400001</v>
      </c>
      <c r="F541">
        <v>572.70000000000005</v>
      </c>
      <c r="G541">
        <v>125.895953402815</v>
      </c>
      <c r="H541">
        <v>0.19264774237876001</v>
      </c>
      <c r="I541">
        <v>29.955499449399301</v>
      </c>
      <c r="J541">
        <v>-0.89651925449895598</v>
      </c>
      <c r="K541">
        <v>553.06124795849996</v>
      </c>
      <c r="L541">
        <v>453.85416587429899</v>
      </c>
      <c r="M541">
        <v>62.9940362794664</v>
      </c>
      <c r="N541">
        <v>2.1499198872469898</v>
      </c>
      <c r="O541">
        <v>1.4545908037092199</v>
      </c>
      <c r="P541">
        <v>10.005238344683001</v>
      </c>
      <c r="Q541">
        <v>168.55803048065599</v>
      </c>
    </row>
    <row r="542" spans="1:17" hidden="1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255</v>
      </c>
      <c r="E542">
        <v>8571.6552521600006</v>
      </c>
      <c r="F542">
        <v>1930.75</v>
      </c>
      <c r="G542">
        <v>89.363814807920505</v>
      </c>
      <c r="H542">
        <v>-10.170190649484599</v>
      </c>
      <c r="I542">
        <v>48.126818901630202</v>
      </c>
      <c r="J542">
        <v>-1.9445422348816299</v>
      </c>
      <c r="K542">
        <v>1932.31714306089</v>
      </c>
      <c r="L542">
        <v>1593.2766906944701</v>
      </c>
      <c r="M542">
        <v>41.8928256424674</v>
      </c>
      <c r="N542">
        <v>-0.75474204680921997</v>
      </c>
      <c r="O542">
        <v>0.64163238488601404</v>
      </c>
      <c r="P542">
        <v>14.256118088825501</v>
      </c>
      <c r="Q542">
        <v>117.54316779809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46</v>
      </c>
      <c r="E543">
        <v>8560.6752302000004</v>
      </c>
      <c r="F543">
        <v>1197.1500000000001</v>
      </c>
      <c r="G543">
        <v>68.896722220389506</v>
      </c>
      <c r="H543">
        <v>-2.8676059124919502</v>
      </c>
      <c r="I543">
        <v>39.132751647718599</v>
      </c>
      <c r="J543">
        <v>1.9367555545428501</v>
      </c>
      <c r="K543">
        <v>1160.9994228883199</v>
      </c>
      <c r="L543">
        <v>965.88385056195</v>
      </c>
      <c r="M543">
        <v>83.388563052744701</v>
      </c>
      <c r="N543">
        <v>0.20390014040150201</v>
      </c>
      <c r="O543">
        <v>1.38748434776317</v>
      </c>
      <c r="P543">
        <v>16.025560706678299</v>
      </c>
      <c r="Q543">
        <v>100.04177458434199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134</v>
      </c>
      <c r="E544">
        <v>8500.9978274699897</v>
      </c>
      <c r="F544">
        <v>501.15</v>
      </c>
      <c r="G544">
        <v>-11.5408618333707</v>
      </c>
      <c r="H544">
        <v>14.3403120030264</v>
      </c>
      <c r="I544">
        <v>-36.201502926860897</v>
      </c>
      <c r="J544">
        <v>1.96596122989195</v>
      </c>
      <c r="K544">
        <v>470.70032929489298</v>
      </c>
      <c r="L544">
        <v>493.69358467287299</v>
      </c>
      <c r="M544">
        <v>70.598439667823499</v>
      </c>
      <c r="N544">
        <v>7.0591644324117198</v>
      </c>
      <c r="O544">
        <v>1.42326310896533</v>
      </c>
      <c r="P544">
        <v>40.716352389504102</v>
      </c>
      <c r="Q544">
        <v>29.7979797979797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366</v>
      </c>
      <c r="E545">
        <v>8473.25641661999</v>
      </c>
      <c r="F545">
        <v>1874.3</v>
      </c>
      <c r="G545">
        <v>152.02046551407801</v>
      </c>
      <c r="H545">
        <v>28.911545119964298</v>
      </c>
      <c r="I545">
        <v>166.08231068438599</v>
      </c>
      <c r="J545">
        <v>11.3877326825352</v>
      </c>
      <c r="K545">
        <v>1489.1044524413001</v>
      </c>
      <c r="M545">
        <v>57.030800740426002</v>
      </c>
      <c r="N545">
        <v>12.783331593573701</v>
      </c>
      <c r="O545">
        <v>1.3789026657921799</v>
      </c>
      <c r="P545">
        <v>10.9747639118604</v>
      </c>
      <c r="Q545">
        <v>191.765255292652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92</v>
      </c>
      <c r="E546">
        <v>8448.3276009599995</v>
      </c>
      <c r="F546">
        <v>753.8</v>
      </c>
      <c r="G546">
        <v>-31.469492628412102</v>
      </c>
      <c r="H546">
        <v>-4.6992414090018402</v>
      </c>
      <c r="I546">
        <v>3.6017396158969301</v>
      </c>
      <c r="J546">
        <v>0.94561915575875899</v>
      </c>
      <c r="K546">
        <v>738.475427241945</v>
      </c>
      <c r="L546">
        <v>723.23230793658001</v>
      </c>
      <c r="M546">
        <v>69.703747144817498</v>
      </c>
      <c r="N546">
        <v>1.7441011992051301</v>
      </c>
      <c r="O546">
        <v>1.0693016792096499</v>
      </c>
      <c r="P546">
        <v>17.8694613955956</v>
      </c>
      <c r="Q546">
        <v>22.370129870129801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Row],[Ticker]],[1]!Table1[[Symbol]:[Industry]],2,FALSE),"-")</f>
        <v>-</v>
      </c>
      <c r="D547" t="s">
        <v>354</v>
      </c>
      <c r="E547">
        <v>8438.4210346100008</v>
      </c>
      <c r="F547">
        <v>772.65</v>
      </c>
      <c r="G547">
        <v>61.148850229038899</v>
      </c>
      <c r="H547">
        <v>2.17368866434964</v>
      </c>
      <c r="I547">
        <v>-5.4947213135798103</v>
      </c>
      <c r="J547">
        <v>5.4821342271640798</v>
      </c>
      <c r="K547">
        <v>725.08426065720403</v>
      </c>
      <c r="L547">
        <v>678.06149857393302</v>
      </c>
      <c r="M547">
        <v>51.073519037478803</v>
      </c>
      <c r="N547">
        <v>5.2625329112340404</v>
      </c>
      <c r="O547">
        <v>1.1747009617686199</v>
      </c>
      <c r="P547">
        <v>19.2907526046722</v>
      </c>
      <c r="Q547">
        <v>96.928762584427105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Row],[Ticker]],[1]!Table1[[Symbol]:[Industry]],2,FALSE),"-")</f>
        <v>-</v>
      </c>
      <c r="D548" t="s">
        <v>400</v>
      </c>
      <c r="E548">
        <v>8418.3029125600006</v>
      </c>
      <c r="F548">
        <v>230.92</v>
      </c>
      <c r="G548">
        <v>157.49685897074301</v>
      </c>
      <c r="H548">
        <v>2.02659343424037</v>
      </c>
      <c r="I548">
        <v>7.4297982727016896</v>
      </c>
      <c r="J548">
        <v>-1.3742470161440501</v>
      </c>
      <c r="K548">
        <v>217.871014066405</v>
      </c>
      <c r="L548">
        <v>191.03467686083701</v>
      </c>
      <c r="M548">
        <v>50.007324678872997</v>
      </c>
      <c r="N548">
        <v>2.34799797862537</v>
      </c>
      <c r="O548">
        <v>1.5505239931418699</v>
      </c>
      <c r="P548">
        <v>8.2626017668456502</v>
      </c>
      <c r="Q548">
        <v>195.861627162075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Row],[Ticker]],[1]!Table1[[Symbol]:[Industry]],2,FALSE),"-")</f>
        <v>-</v>
      </c>
      <c r="D549" t="s">
        <v>78</v>
      </c>
      <c r="E549">
        <v>8408.8031075100007</v>
      </c>
      <c r="F549">
        <v>581.1</v>
      </c>
      <c r="G549">
        <v>150.82825781084401</v>
      </c>
      <c r="H549">
        <v>8.3166339077551292</v>
      </c>
      <c r="I549">
        <v>24.556687001222901</v>
      </c>
      <c r="J549">
        <v>7.3731157790789199</v>
      </c>
      <c r="K549">
        <v>515.35957439374602</v>
      </c>
      <c r="L549">
        <v>411.39365213864102</v>
      </c>
      <c r="M549">
        <v>67.163027185408495</v>
      </c>
      <c r="N549">
        <v>6.2343209680224501</v>
      </c>
      <c r="O549">
        <v>1.5535575120380101</v>
      </c>
      <c r="P549">
        <v>9.2410944759937905</v>
      </c>
      <c r="Q549">
        <v>195.96366877467</v>
      </c>
    </row>
    <row r="550" spans="1:17" hidden="1" x14ac:dyDescent="0.3">
      <c r="A550" t="s">
        <v>1225</v>
      </c>
      <c r="B550" t="s">
        <v>1226</v>
      </c>
      <c r="C550" t="str">
        <f>IFERROR(VLOOKUP(Table1[[#This Row],[Ticker]],[1]!Table1[[Symbol]:[Industry]],2,FALSE),"-")</f>
        <v>-</v>
      </c>
      <c r="E550">
        <v>8400.8686008000004</v>
      </c>
      <c r="F550">
        <v>430</v>
      </c>
      <c r="G550">
        <v>-51.425031371942403</v>
      </c>
      <c r="H550">
        <v>-10.667465380508</v>
      </c>
      <c r="I550">
        <v>-27.491401652427299</v>
      </c>
      <c r="J550">
        <v>-1.50787443298163</v>
      </c>
      <c r="K550">
        <v>447.13982653137299</v>
      </c>
      <c r="L550">
        <v>471.12894014301901</v>
      </c>
      <c r="M550">
        <v>37.766028554560002</v>
      </c>
      <c r="N550">
        <v>-1.87676297671117</v>
      </c>
      <c r="O550">
        <v>1.71803605158128</v>
      </c>
      <c r="P550">
        <v>39.244186046511601</v>
      </c>
      <c r="Q550">
        <v>8.2714339670149908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Row],[Ticker]],[1]!Table1[[Symbol]:[Industry]],2,FALSE),"-")</f>
        <v>-</v>
      </c>
      <c r="D551" t="s">
        <v>159</v>
      </c>
      <c r="E551">
        <v>8378.40799376</v>
      </c>
      <c r="F551">
        <v>684.55</v>
      </c>
      <c r="G551">
        <v>-39.907446326921097</v>
      </c>
      <c r="H551">
        <v>-4.7111336499549097</v>
      </c>
      <c r="I551">
        <v>-18.853577396358801</v>
      </c>
      <c r="J551">
        <v>-1.1756405865544</v>
      </c>
      <c r="K551">
        <v>697.72384152776601</v>
      </c>
      <c r="L551">
        <v>723.28109278001398</v>
      </c>
      <c r="M551">
        <v>52.338175839099797</v>
      </c>
      <c r="N551">
        <v>-2.0811438519363601</v>
      </c>
      <c r="O551">
        <v>0.871667395395883</v>
      </c>
      <c r="P551">
        <v>42.867577240522898</v>
      </c>
      <c r="Q551">
        <v>14.3585031740728</v>
      </c>
    </row>
    <row r="552" spans="1:17" x14ac:dyDescent="0.3">
      <c r="A552" t="s">
        <v>1229</v>
      </c>
      <c r="B552" t="s">
        <v>1230</v>
      </c>
      <c r="C552" t="str">
        <f>IFERROR(VLOOKUP(Table1[[#This Row],[Ticker]],[1]!Table1[[Symbol]:[Industry]],2,FALSE),"-")</f>
        <v>-</v>
      </c>
      <c r="D552" t="s">
        <v>523</v>
      </c>
      <c r="E552">
        <v>8375.5660058399899</v>
      </c>
      <c r="F552">
        <v>778.75</v>
      </c>
      <c r="G552">
        <v>-50.2640077183543</v>
      </c>
      <c r="H552">
        <v>-3.4568083904393401</v>
      </c>
      <c r="I552">
        <v>-34.413214433195598</v>
      </c>
      <c r="J552">
        <v>-1.1829308553150499</v>
      </c>
      <c r="K552">
        <v>805.68798086439097</v>
      </c>
      <c r="L552">
        <v>880.55560217476</v>
      </c>
      <c r="M552">
        <v>15.3773766961465</v>
      </c>
      <c r="N552">
        <v>-0.291176347438382</v>
      </c>
      <c r="O552">
        <v>1.51309059941824</v>
      </c>
      <c r="P552">
        <v>42.060995184590602</v>
      </c>
      <c r="Q552">
        <v>8.0996668517490296</v>
      </c>
    </row>
    <row r="553" spans="1:17" hidden="1" x14ac:dyDescent="0.3">
      <c r="A553" t="s">
        <v>1231</v>
      </c>
      <c r="B553" t="s">
        <v>1232</v>
      </c>
      <c r="C553" t="str">
        <f>IFERROR(VLOOKUP(Table1[[#This Row],[Ticker]],[1]!Table1[[Symbol]:[Industry]],2,FALSE),"-")</f>
        <v>-</v>
      </c>
      <c r="D553" t="s">
        <v>668</v>
      </c>
      <c r="E553">
        <v>8375.5088797930002</v>
      </c>
      <c r="F553">
        <v>246.8</v>
      </c>
      <c r="G553">
        <v>1.5533391791309199</v>
      </c>
      <c r="H553">
        <v>1.38474251442618</v>
      </c>
      <c r="I553">
        <v>0.75446996348982298</v>
      </c>
      <c r="J553">
        <v>1.1729490144107999</v>
      </c>
      <c r="K553">
        <v>238.84106313781101</v>
      </c>
      <c r="L553">
        <v>224.667737226996</v>
      </c>
      <c r="M553">
        <v>59.785019392106697</v>
      </c>
      <c r="N553">
        <v>1.62059107713059</v>
      </c>
      <c r="O553">
        <v>0.78646317123930598</v>
      </c>
      <c r="P553">
        <v>2.5729335494327299</v>
      </c>
      <c r="Q553">
        <v>27.532038032244699</v>
      </c>
    </row>
    <row r="554" spans="1:17" hidden="1" x14ac:dyDescent="0.3">
      <c r="A554" t="s">
        <v>1233</v>
      </c>
      <c r="B554" t="s">
        <v>1234</v>
      </c>
      <c r="C554" t="str">
        <f>IFERROR(VLOOKUP(Table1[[#This Row],[Ticker]],[1]!Table1[[Symbol]:[Industry]],2,FALSE),"-")</f>
        <v>-</v>
      </c>
      <c r="D554" t="s">
        <v>1235</v>
      </c>
      <c r="E554">
        <v>8369.7008711939998</v>
      </c>
      <c r="F554">
        <v>1230.3900000000001</v>
      </c>
      <c r="K554">
        <v>1221.0284065276701</v>
      </c>
      <c r="L554">
        <v>1201.49851616978</v>
      </c>
      <c r="M554">
        <v>68.273684852772604</v>
      </c>
      <c r="N554">
        <v>0.39895489483912</v>
      </c>
      <c r="O554">
        <v>1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1238</v>
      </c>
      <c r="E555">
        <v>8363.5100252800003</v>
      </c>
      <c r="F555">
        <v>314.75</v>
      </c>
      <c r="G555">
        <v>59.866915854314598</v>
      </c>
      <c r="H555">
        <v>0.463052520082811</v>
      </c>
      <c r="I555">
        <v>-6.4487104048514796</v>
      </c>
      <c r="J555">
        <v>-1.9089458860992099</v>
      </c>
      <c r="K555">
        <v>305.13113959574099</v>
      </c>
      <c r="L555">
        <v>284.90582046117402</v>
      </c>
      <c r="M555">
        <v>74.285354721491899</v>
      </c>
      <c r="N555">
        <v>0.88858845572741196</v>
      </c>
      <c r="O555">
        <v>1.2498722740778501</v>
      </c>
      <c r="P555">
        <v>15.949166004765599</v>
      </c>
      <c r="Q555">
        <v>105.651747794838</v>
      </c>
    </row>
    <row r="556" spans="1:17" x14ac:dyDescent="0.3">
      <c r="A556" t="s">
        <v>1239</v>
      </c>
      <c r="B556" t="s">
        <v>1240</v>
      </c>
      <c r="C556" t="str">
        <f>IFERROR(VLOOKUP(Table1[[#This Row],[Ticker]],[1]!Table1[[Symbol]:[Industry]],2,FALSE),"-")</f>
        <v>-</v>
      </c>
      <c r="D556" t="s">
        <v>24</v>
      </c>
      <c r="E556">
        <v>8350.3882747799998</v>
      </c>
      <c r="F556">
        <v>230.51</v>
      </c>
      <c r="G556">
        <v>18.990956714317601</v>
      </c>
      <c r="H556">
        <v>1.2236016882840799</v>
      </c>
      <c r="I556">
        <v>-11.550812786023</v>
      </c>
      <c r="J556">
        <v>6.6255893147253202</v>
      </c>
      <c r="K556">
        <v>223.12053986211501</v>
      </c>
      <c r="L556">
        <v>220.878034381167</v>
      </c>
      <c r="M556">
        <v>48.804710801716702</v>
      </c>
      <c r="N556">
        <v>4.1412876515113801</v>
      </c>
      <c r="O556">
        <v>1.18943775151265</v>
      </c>
      <c r="P556">
        <v>24.311309704568099</v>
      </c>
      <c r="Q556">
        <v>54.1357405549983</v>
      </c>
    </row>
    <row r="557" spans="1:17" x14ac:dyDescent="0.3">
      <c r="A557" t="s">
        <v>1241</v>
      </c>
      <c r="B557" t="s">
        <v>1242</v>
      </c>
      <c r="C557" t="str">
        <f>IFERROR(VLOOKUP(Table1[[#This Row],[Ticker]],[1]!Table1[[Symbol]:[Industry]],2,FALSE),"-")</f>
        <v>-</v>
      </c>
      <c r="D557" t="s">
        <v>134</v>
      </c>
      <c r="E557">
        <v>8144.6738905000002</v>
      </c>
      <c r="F557">
        <v>1191.75</v>
      </c>
      <c r="G557">
        <v>166.36113011715901</v>
      </c>
      <c r="H557">
        <v>18.230335618835301</v>
      </c>
      <c r="I557">
        <v>49.3778380189381</v>
      </c>
      <c r="J557">
        <v>14.6663841588834</v>
      </c>
      <c r="K557">
        <v>988.80175349249896</v>
      </c>
      <c r="L557">
        <v>830.94080226915196</v>
      </c>
      <c r="M557">
        <v>50.049507013233402</v>
      </c>
      <c r="N557">
        <v>15.756423326317501</v>
      </c>
      <c r="O557">
        <v>1.6613649756865101</v>
      </c>
      <c r="P557">
        <v>3.2095657646318498</v>
      </c>
      <c r="Q557">
        <v>209.54545454545399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Row],[Ticker]],[1]!Table1[[Symbol]:[Industry]],2,FALSE),"-")</f>
        <v>-</v>
      </c>
      <c r="D558" t="s">
        <v>65</v>
      </c>
      <c r="E558">
        <v>8125.8743475949996</v>
      </c>
      <c r="F558">
        <v>6571.7</v>
      </c>
      <c r="G558">
        <v>104.697698830476</v>
      </c>
      <c r="H558">
        <v>2.0005059861587</v>
      </c>
      <c r="I558">
        <v>17.584890788726501</v>
      </c>
      <c r="J558">
        <v>-0.89207652345244104</v>
      </c>
      <c r="K558">
        <v>6486.7038538933602</v>
      </c>
      <c r="L558">
        <v>5634.1203652989498</v>
      </c>
      <c r="M558">
        <v>40.913671942005898</v>
      </c>
      <c r="N558">
        <v>2.2291633734224701</v>
      </c>
      <c r="O558">
        <v>0.79351513692824405</v>
      </c>
      <c r="P558">
        <v>18.538582102043598</v>
      </c>
      <c r="Q558">
        <v>140.98643197653101</v>
      </c>
    </row>
    <row r="559" spans="1:17" x14ac:dyDescent="0.3">
      <c r="A559" t="s">
        <v>1245</v>
      </c>
      <c r="B559" t="s">
        <v>1246</v>
      </c>
      <c r="C559" t="str">
        <f>IFERROR(VLOOKUP(Table1[[#This Row],[Ticker]],[1]!Table1[[Symbol]:[Industry]],2,FALSE),"-")</f>
        <v>-</v>
      </c>
      <c r="D559" t="s">
        <v>296</v>
      </c>
      <c r="E559">
        <v>8124.9509719950001</v>
      </c>
      <c r="F559">
        <v>480.8</v>
      </c>
      <c r="G559">
        <v>38.243647745900802</v>
      </c>
      <c r="H559">
        <v>11.785592971083201</v>
      </c>
      <c r="I559">
        <v>23.062658520105298</v>
      </c>
      <c r="J559">
        <v>11.3158508645399</v>
      </c>
      <c r="K559">
        <v>414.04201082830099</v>
      </c>
      <c r="L559">
        <v>392.305328602869</v>
      </c>
      <c r="M559">
        <v>45.613950366411103</v>
      </c>
      <c r="N559">
        <v>13.3075696401771</v>
      </c>
      <c r="O559">
        <v>2.3618501706541202</v>
      </c>
      <c r="P559">
        <v>5.0332778702162999</v>
      </c>
      <c r="Q559">
        <v>67.906408241662206</v>
      </c>
    </row>
    <row r="560" spans="1:17" x14ac:dyDescent="0.3">
      <c r="A560" t="s">
        <v>1247</v>
      </c>
      <c r="B560" t="s">
        <v>1248</v>
      </c>
      <c r="C560" t="str">
        <f>IFERROR(VLOOKUP(Table1[[#This Row],[Ticker]],[1]!Table1[[Symbol]:[Industry]],2,FALSE),"-")</f>
        <v>-</v>
      </c>
      <c r="D560" t="s">
        <v>60</v>
      </c>
      <c r="E560">
        <v>8108.8598486000001</v>
      </c>
      <c r="F560">
        <v>18.190000000000001</v>
      </c>
      <c r="G560">
        <v>330.12101901961302</v>
      </c>
      <c r="H560">
        <v>24.1064011038847</v>
      </c>
      <c r="I560">
        <v>85.024262039384197</v>
      </c>
      <c r="J560">
        <v>4.3604223099648101</v>
      </c>
      <c r="K560">
        <v>14.664697504099101</v>
      </c>
      <c r="L560">
        <v>10.4197121557941</v>
      </c>
      <c r="M560">
        <v>85.030864432545698</v>
      </c>
      <c r="N560">
        <v>6.0463736448097896</v>
      </c>
      <c r="O560">
        <v>0.83312619786058895</v>
      </c>
      <c r="P560">
        <v>15.997800989554699</v>
      </c>
      <c r="Q560">
        <v>360.50632911392398</v>
      </c>
    </row>
    <row r="561" spans="1:17" hidden="1" x14ac:dyDescent="0.3">
      <c r="A561" t="s">
        <v>1249</v>
      </c>
      <c r="B561" t="s">
        <v>1250</v>
      </c>
      <c r="C561" t="str">
        <f>IFERROR(VLOOKUP(Table1[[#This Row],[Ticker]],[1]!Table1[[Symbol]:[Industry]],2,FALSE),"-")</f>
        <v>-</v>
      </c>
      <c r="D561" t="s">
        <v>137</v>
      </c>
      <c r="E561">
        <v>8100.8675237399902</v>
      </c>
      <c r="F561">
        <v>691.35</v>
      </c>
      <c r="G561">
        <v>1.6565245452323301</v>
      </c>
      <c r="H561">
        <v>-5.6547559147728101</v>
      </c>
      <c r="I561">
        <v>10.2032371482588</v>
      </c>
      <c r="J561">
        <v>-0.37241375420183997</v>
      </c>
      <c r="K561">
        <v>686.71304375358795</v>
      </c>
      <c r="L561">
        <v>638.16553933781597</v>
      </c>
      <c r="M561">
        <v>56.456585988798501</v>
      </c>
      <c r="N561">
        <v>-0.60787708956707698</v>
      </c>
      <c r="O561">
        <v>0.48849126694165101</v>
      </c>
      <c r="P561">
        <v>8.4834020394879595</v>
      </c>
      <c r="Q561">
        <v>33.465250965250902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Row],[Ticker]],[1]!Table1[[Symbol]:[Industry]],2,FALSE),"-")</f>
        <v>-</v>
      </c>
      <c r="D562" t="s">
        <v>159</v>
      </c>
      <c r="E562">
        <v>8050.7634969399996</v>
      </c>
      <c r="F562">
        <v>1002.9</v>
      </c>
      <c r="G562">
        <v>4.8777338956466103</v>
      </c>
      <c r="H562">
        <v>-1.3007177635585301</v>
      </c>
      <c r="I562">
        <v>18.274076934012299</v>
      </c>
      <c r="J562">
        <v>-3.6189738087338799</v>
      </c>
      <c r="K562">
        <v>973.62367294089199</v>
      </c>
      <c r="L562">
        <v>869.84738765739803</v>
      </c>
      <c r="M562">
        <v>33.416383801198997</v>
      </c>
      <c r="N562">
        <v>1.04682778552711</v>
      </c>
      <c r="O562">
        <v>0.45306686341501801</v>
      </c>
      <c r="P562">
        <v>15.863994416193</v>
      </c>
      <c r="Q562">
        <v>44.708174013418898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Row],[Ticker]],[1]!Table1[[Symbol]:[Industry]],2,FALSE),"-")</f>
        <v>-</v>
      </c>
      <c r="D563" t="s">
        <v>523</v>
      </c>
      <c r="E563">
        <v>8034.7318790899899</v>
      </c>
      <c r="F563">
        <v>535.79999999999995</v>
      </c>
      <c r="G563">
        <v>-8.4915581994175593</v>
      </c>
      <c r="H563">
        <v>-1.2468773158762301</v>
      </c>
      <c r="I563">
        <v>-1.8194191467941301</v>
      </c>
      <c r="J563">
        <v>4.6979561201050801</v>
      </c>
      <c r="K563">
        <v>512.656653853438</v>
      </c>
      <c r="L563">
        <v>485.11942664278098</v>
      </c>
      <c r="M563">
        <v>37.9188167881711</v>
      </c>
      <c r="N563">
        <v>3.15353713014074</v>
      </c>
      <c r="O563">
        <v>0.55772454346521005</v>
      </c>
      <c r="P563">
        <v>8.5666293393057202</v>
      </c>
      <c r="Q563">
        <v>34.285714285714199</v>
      </c>
    </row>
    <row r="564" spans="1:17" hidden="1" x14ac:dyDescent="0.3">
      <c r="A564" t="s">
        <v>1255</v>
      </c>
      <c r="B564" t="s">
        <v>1256</v>
      </c>
      <c r="C564" t="str">
        <f>IFERROR(VLOOKUP(Table1[[#This Row],[Ticker]],[1]!Table1[[Symbol]:[Industry]],2,FALSE),"-")</f>
        <v>-</v>
      </c>
      <c r="D564" t="s">
        <v>65</v>
      </c>
      <c r="E564">
        <v>7962.6405484899997</v>
      </c>
      <c r="F564">
        <v>5042.6499999999996</v>
      </c>
      <c r="G564">
        <v>-26.719150485075499</v>
      </c>
      <c r="H564">
        <v>-0.226961463124359</v>
      </c>
      <c r="I564">
        <v>-8.5480577478265491</v>
      </c>
      <c r="J564">
        <v>1.1696530569989601</v>
      </c>
      <c r="K564">
        <v>4882.4943128660998</v>
      </c>
      <c r="L564">
        <v>4940.10860501548</v>
      </c>
      <c r="M564">
        <v>55.819023980932599</v>
      </c>
      <c r="N564">
        <v>2.2975317586255</v>
      </c>
      <c r="O564">
        <v>0.71557078037426503</v>
      </c>
      <c r="P564">
        <v>11.9024719145687</v>
      </c>
      <c r="Q564">
        <v>8.7586675437555801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Row],[Ticker]],[1]!Table1[[Symbol]:[Industry]],2,FALSE),"-")</f>
        <v>-</v>
      </c>
      <c r="D565" t="s">
        <v>283</v>
      </c>
      <c r="E565">
        <v>7950.6343517349997</v>
      </c>
      <c r="F565">
        <v>771.25</v>
      </c>
      <c r="G565">
        <v>38.512214154462797</v>
      </c>
      <c r="H565">
        <v>-7.5455172742438004</v>
      </c>
      <c r="I565">
        <v>8.5908402424518595</v>
      </c>
      <c r="J565">
        <v>-5.0467782260733696</v>
      </c>
      <c r="K565">
        <v>753.74701052940497</v>
      </c>
      <c r="L565">
        <v>645.84390917589303</v>
      </c>
      <c r="M565">
        <v>56.1113238970445</v>
      </c>
      <c r="N565">
        <v>-2.3776520698215999</v>
      </c>
      <c r="O565">
        <v>0.35331009097061999</v>
      </c>
      <c r="P565">
        <v>14.1004862236628</v>
      </c>
      <c r="Q565">
        <v>82.479593043889693</v>
      </c>
    </row>
    <row r="566" spans="1:17" hidden="1" x14ac:dyDescent="0.3">
      <c r="A566" t="s">
        <v>1259</v>
      </c>
      <c r="B566" t="s">
        <v>1260</v>
      </c>
      <c r="C566" t="str">
        <f>IFERROR(VLOOKUP(Table1[[#This Row],[Ticker]],[1]!Table1[[Symbol]:[Industry]],2,FALSE),"-")</f>
        <v>-</v>
      </c>
      <c r="D566" t="s">
        <v>109</v>
      </c>
      <c r="E566">
        <v>7931.5065169999998</v>
      </c>
      <c r="F566">
        <v>2701.75</v>
      </c>
      <c r="G566">
        <v>-15.394100211870899</v>
      </c>
      <c r="H566">
        <v>2.24120817808965</v>
      </c>
      <c r="I566">
        <v>-11.1924231663999</v>
      </c>
      <c r="J566">
        <v>8.0647147143051896</v>
      </c>
      <c r="K566">
        <v>2553.2971200915199</v>
      </c>
      <c r="L566">
        <v>2642.1940263984002</v>
      </c>
      <c r="M566">
        <v>32.447386631567902</v>
      </c>
      <c r="N566">
        <v>6.7492265722800298</v>
      </c>
      <c r="O566">
        <v>1.54559582919563</v>
      </c>
      <c r="P566">
        <v>29.5456648468585</v>
      </c>
      <c r="Q566">
        <v>15.0170285227756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Row],[Ticker]],[1]!Table1[[Symbol]:[Industry]],2,FALSE),"-")</f>
        <v>-</v>
      </c>
      <c r="D567" t="s">
        <v>65</v>
      </c>
      <c r="E567">
        <v>7889.9893983299999</v>
      </c>
      <c r="F567">
        <v>945.4</v>
      </c>
      <c r="G567">
        <v>103.976991695227</v>
      </c>
      <c r="H567">
        <v>4.8421830046798497</v>
      </c>
      <c r="I567">
        <v>46.254627480956103</v>
      </c>
      <c r="J567">
        <v>0.54422838566170795</v>
      </c>
      <c r="K567">
        <v>873.73334160324202</v>
      </c>
      <c r="L567">
        <v>713.90766234581997</v>
      </c>
      <c r="M567">
        <v>47.609522540578098</v>
      </c>
      <c r="N567">
        <v>3.7857637394875301</v>
      </c>
      <c r="O567">
        <v>1.2872285027749499</v>
      </c>
      <c r="P567">
        <v>5.12481489316691</v>
      </c>
      <c r="Q567">
        <v>133.17301763472599</v>
      </c>
    </row>
    <row r="568" spans="1:17" hidden="1" x14ac:dyDescent="0.3">
      <c r="A568" t="s">
        <v>1263</v>
      </c>
      <c r="B568" t="s">
        <v>1264</v>
      </c>
      <c r="C568" t="str">
        <f>IFERROR(VLOOKUP(Table1[[#This Row],[Ticker]],[1]!Table1[[Symbol]:[Industry]],2,FALSE),"-")</f>
        <v>-</v>
      </c>
      <c r="D568" t="s">
        <v>1033</v>
      </c>
      <c r="E568">
        <v>7882.5185404000003</v>
      </c>
      <c r="F568">
        <v>731.7</v>
      </c>
      <c r="G568">
        <v>923.20146438693405</v>
      </c>
      <c r="H568">
        <v>-16.4849538845572</v>
      </c>
      <c r="I568">
        <v>166.329742146402</v>
      </c>
      <c r="J568">
        <v>-5.1006523743023999</v>
      </c>
      <c r="K568">
        <v>679.52307724269394</v>
      </c>
      <c r="L568">
        <v>417.88359589905502</v>
      </c>
      <c r="M568">
        <v>67.037327934487493</v>
      </c>
      <c r="N568">
        <v>-3.1927530089918501</v>
      </c>
      <c r="O568">
        <v>0.503523485982174</v>
      </c>
      <c r="P568">
        <v>23.418067514008399</v>
      </c>
      <c r="Q568">
        <v>1028.2960678488801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Row],[Ticker]],[1]!Table1[[Symbol]:[Industry]],2,FALSE),"-")</f>
        <v>-</v>
      </c>
      <c r="D569" t="s">
        <v>349</v>
      </c>
      <c r="E569">
        <v>7844.9187365999996</v>
      </c>
      <c r="F569">
        <v>188.1</v>
      </c>
      <c r="G569">
        <v>-31.0468914281476</v>
      </c>
      <c r="H569">
        <v>2.8648356517929301</v>
      </c>
      <c r="I569">
        <v>-15.877984035600299</v>
      </c>
      <c r="J569">
        <v>7.3037275677756197</v>
      </c>
      <c r="K569">
        <v>173.517963377445</v>
      </c>
      <c r="L569">
        <v>192.032365192643</v>
      </c>
      <c r="M569">
        <v>63.8843042289813</v>
      </c>
      <c r="N569">
        <v>8.2094128402749593</v>
      </c>
      <c r="O569">
        <v>1.6096418840112301</v>
      </c>
      <c r="P569">
        <v>37.161084529505501</v>
      </c>
      <c r="Q569">
        <v>29.724137931034399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Row],[Ticker]],[1]!Table1[[Symbol]:[Industry]],2,FALSE),"-")</f>
        <v>-</v>
      </c>
      <c r="D570" t="s">
        <v>1033</v>
      </c>
      <c r="E570">
        <v>7836.9494220249999</v>
      </c>
      <c r="F570">
        <v>443.4</v>
      </c>
      <c r="G570">
        <v>-13.723528254023201</v>
      </c>
      <c r="H570">
        <v>11.8894784210102</v>
      </c>
      <c r="I570">
        <v>4.3330974109636404</v>
      </c>
      <c r="J570">
        <v>-0.66924497491899304</v>
      </c>
      <c r="K570">
        <v>395.81769196351303</v>
      </c>
      <c r="L570">
        <v>393.055006472765</v>
      </c>
      <c r="M570">
        <v>63.9635227991362</v>
      </c>
      <c r="N570">
        <v>8.0325234306634705</v>
      </c>
      <c r="O570">
        <v>2.5993211825868601</v>
      </c>
      <c r="P570">
        <v>9.5850248082995009</v>
      </c>
      <c r="Q570">
        <v>29.0829694323144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Row],[Ticker]],[1]!Table1[[Symbol]:[Industry]],2,FALSE),"-")</f>
        <v>-</v>
      </c>
      <c r="D571" t="s">
        <v>46</v>
      </c>
      <c r="E571">
        <v>7834.0429132199997</v>
      </c>
      <c r="F571">
        <v>4987.25</v>
      </c>
      <c r="G571">
        <v>22.491878042003599</v>
      </c>
      <c r="H571">
        <v>-3.5048066654569698</v>
      </c>
      <c r="I571">
        <v>11.795345175249899</v>
      </c>
      <c r="J571">
        <v>-1.8996956024735601</v>
      </c>
      <c r="K571">
        <v>4959.0904564238499</v>
      </c>
      <c r="L571">
        <v>4542.2664736005499</v>
      </c>
      <c r="M571">
        <v>47.893935619190003</v>
      </c>
      <c r="N571">
        <v>0.45339740785703597</v>
      </c>
      <c r="O571">
        <v>2.2375658123167401</v>
      </c>
      <c r="P571">
        <v>11.2837736227379</v>
      </c>
      <c r="Q571">
        <v>58.6250218667005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Row],[Ticker]],[1]!Table1[[Symbol]:[Industry]],2,FALSE),"-")</f>
        <v>-</v>
      </c>
      <c r="D572" t="s">
        <v>887</v>
      </c>
      <c r="E572">
        <v>7814.6991253799997</v>
      </c>
      <c r="F572">
        <v>42.84</v>
      </c>
      <c r="G572">
        <v>-25.805451568621699</v>
      </c>
      <c r="H572">
        <v>-9.1093241137097696</v>
      </c>
      <c r="I572">
        <v>1.4328641899219301</v>
      </c>
      <c r="J572">
        <v>1.0521125434698899</v>
      </c>
      <c r="K572">
        <v>43.628769586132798</v>
      </c>
      <c r="L572">
        <v>44.128472011136097</v>
      </c>
      <c r="M572">
        <v>44.181990976237302</v>
      </c>
      <c r="N572">
        <v>0.12936417183439999</v>
      </c>
      <c r="O572">
        <v>0.58140461213434702</v>
      </c>
      <c r="P572">
        <v>26.050420168067198</v>
      </c>
      <c r="Q572">
        <v>15.7837837837838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Row],[Ticker]],[1]!Table1[[Symbol]:[Industry]],2,FALSE),"-")</f>
        <v>-</v>
      </c>
      <c r="D573" t="s">
        <v>485</v>
      </c>
      <c r="E573">
        <v>7809.9689010350003</v>
      </c>
      <c r="F573">
        <v>285.85000000000002</v>
      </c>
      <c r="G573">
        <v>-36.1716082432674</v>
      </c>
      <c r="H573">
        <v>6.1689074665030601</v>
      </c>
      <c r="I573">
        <v>-10.0572905217517</v>
      </c>
      <c r="J573">
        <v>-0.133775217405534</v>
      </c>
      <c r="K573">
        <v>265.64966778040298</v>
      </c>
      <c r="L573">
        <v>274.306843758171</v>
      </c>
      <c r="M573">
        <v>55.275608851152597</v>
      </c>
      <c r="N573">
        <v>2.9385222299169</v>
      </c>
      <c r="O573">
        <v>0.445549338338738</v>
      </c>
      <c r="P573">
        <v>18.558684624803099</v>
      </c>
      <c r="Q573">
        <v>34.201877934272296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Row],[Ticker]],[1]!Table1[[Symbol]:[Industry]],2,FALSE),"-")</f>
        <v>-</v>
      </c>
      <c r="D574" t="s">
        <v>621</v>
      </c>
      <c r="E574">
        <v>7724.1192600000004</v>
      </c>
      <c r="F574">
        <v>371.7</v>
      </c>
      <c r="G574">
        <v>59.791758290265903</v>
      </c>
      <c r="H574">
        <v>-9.3439674886062907</v>
      </c>
      <c r="I574">
        <v>19.171084085209799</v>
      </c>
      <c r="J574">
        <v>-0.832577014813212</v>
      </c>
      <c r="K574">
        <v>361.86746804128501</v>
      </c>
      <c r="L574">
        <v>309.98160725933002</v>
      </c>
      <c r="M574">
        <v>54.657227563132103</v>
      </c>
      <c r="N574">
        <v>1.88168974670253</v>
      </c>
      <c r="O574">
        <v>0.53996782980857405</v>
      </c>
      <c r="P574">
        <v>8.9588377723971</v>
      </c>
      <c r="Q574">
        <v>91.845161290322494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Row],[Ticker]],[1]!Table1[[Symbol]:[Industry]],2,FALSE),"-")</f>
        <v>-</v>
      </c>
      <c r="D575" t="s">
        <v>268</v>
      </c>
      <c r="E575">
        <v>7712.9275473449998</v>
      </c>
      <c r="F575">
        <v>696.7</v>
      </c>
      <c r="G575">
        <v>5.0258064021389099</v>
      </c>
      <c r="H575">
        <v>7.6460696571093498</v>
      </c>
      <c r="I575">
        <v>-5.24589620312417</v>
      </c>
      <c r="J575">
        <v>4.4902553748032004</v>
      </c>
      <c r="K575">
        <v>641.72516533049998</v>
      </c>
      <c r="L575">
        <v>628.18029226785495</v>
      </c>
      <c r="M575">
        <v>47.639488123966999</v>
      </c>
      <c r="N575">
        <v>7.9739692563871101</v>
      </c>
      <c r="O575">
        <v>1.62992741994304</v>
      </c>
      <c r="P575">
        <v>20.238266111669301</v>
      </c>
      <c r="Q575">
        <v>40.989578063341099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Row],[Ticker]],[1]!Table1[[Symbol]:[Industry]],2,FALSE),"-")</f>
        <v>-</v>
      </c>
      <c r="D576" t="s">
        <v>46</v>
      </c>
      <c r="E576">
        <v>7658.0181579999999</v>
      </c>
      <c r="F576">
        <v>351.6</v>
      </c>
      <c r="G576">
        <v>20.600263133616</v>
      </c>
      <c r="H576">
        <v>35.452112320702199</v>
      </c>
      <c r="I576">
        <v>24.741696208394099</v>
      </c>
      <c r="J576">
        <v>-6.8101637903676897</v>
      </c>
      <c r="K576">
        <v>307.30909609443</v>
      </c>
      <c r="L576">
        <v>276.56858681826702</v>
      </c>
      <c r="M576">
        <v>70.083765390410406</v>
      </c>
      <c r="N576">
        <v>3.5203419780887701</v>
      </c>
      <c r="O576">
        <v>1.4396290633087701</v>
      </c>
      <c r="P576">
        <v>15.7565415244596</v>
      </c>
      <c r="Q576">
        <v>49.6170212765957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Row],[Ticker]],[1]!Table1[[Symbol]:[Industry]],2,FALSE),"-")</f>
        <v>-</v>
      </c>
      <c r="D577" t="s">
        <v>65</v>
      </c>
      <c r="E577">
        <v>7648.81774632</v>
      </c>
      <c r="F577">
        <v>460.7</v>
      </c>
      <c r="G577">
        <v>22.2544878543019</v>
      </c>
      <c r="H577">
        <v>-9.5837909015964993</v>
      </c>
      <c r="I577">
        <v>8.4153022064508498</v>
      </c>
      <c r="J577">
        <v>-0.173093158336833</v>
      </c>
      <c r="K577">
        <v>452.061760095674</v>
      </c>
      <c r="L577">
        <v>417.50875176474199</v>
      </c>
      <c r="M577">
        <v>54.223439925805899</v>
      </c>
      <c r="N577">
        <v>1.3287919447549901</v>
      </c>
      <c r="O577">
        <v>0.91817246399430397</v>
      </c>
      <c r="P577">
        <v>6.3490340785760697</v>
      </c>
      <c r="Q577">
        <v>50.285434676235496</v>
      </c>
    </row>
    <row r="578" spans="1:17" x14ac:dyDescent="0.3">
      <c r="A578" t="s">
        <v>1283</v>
      </c>
      <c r="B578" t="s">
        <v>1284</v>
      </c>
      <c r="C578" t="str">
        <f>IFERROR(VLOOKUP(Table1[[#This Row],[Ticker]],[1]!Table1[[Symbol]:[Industry]],2,FALSE),"-")</f>
        <v>-</v>
      </c>
      <c r="D578" t="s">
        <v>65</v>
      </c>
      <c r="E578">
        <v>7633.5433013699903</v>
      </c>
      <c r="F578">
        <v>162.75</v>
      </c>
      <c r="G578">
        <v>46.777022179171198</v>
      </c>
      <c r="H578">
        <v>-7.30017625628291</v>
      </c>
      <c r="I578">
        <v>-8.3051188449508295</v>
      </c>
      <c r="J578">
        <v>-0.15128528569480401</v>
      </c>
      <c r="K578">
        <v>158.91868489516099</v>
      </c>
      <c r="L578">
        <v>143.96308342653001</v>
      </c>
      <c r="M578">
        <v>59.684613774049197</v>
      </c>
      <c r="N578">
        <v>2.68869410675733</v>
      </c>
      <c r="O578">
        <v>0.52496701735515405</v>
      </c>
      <c r="P578">
        <v>13.9784946236559</v>
      </c>
      <c r="Q578">
        <v>82.865168539325794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Row],[Ticker]],[1]!Table1[[Symbol]:[Industry]],2,FALSE),"-")</f>
        <v>-</v>
      </c>
      <c r="D579" t="s">
        <v>630</v>
      </c>
      <c r="E579">
        <v>7628.9027120000001</v>
      </c>
      <c r="F579">
        <v>42.69</v>
      </c>
      <c r="G579">
        <v>-18.960664148703199</v>
      </c>
      <c r="H579">
        <v>-4.33807073144132</v>
      </c>
      <c r="I579">
        <v>-27.431790143086801</v>
      </c>
      <c r="J579">
        <v>-3.5675748784549901</v>
      </c>
      <c r="K579">
        <v>44.752052041904001</v>
      </c>
      <c r="L579">
        <v>47.202010536513299</v>
      </c>
      <c r="M579">
        <v>64.762106496168599</v>
      </c>
      <c r="N579">
        <v>-1.0620482683835899</v>
      </c>
      <c r="O579">
        <v>1.9162776115668401</v>
      </c>
      <c r="P579">
        <v>60.927617709065302</v>
      </c>
      <c r="Q579">
        <v>15.222672064777299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Row],[Ticker]],[1]!Table1[[Symbol]:[Industry]],2,FALSE),"-")</f>
        <v>-</v>
      </c>
      <c r="D580" t="s">
        <v>21</v>
      </c>
      <c r="E580">
        <v>7627.4896671899996</v>
      </c>
      <c r="F580">
        <v>2743</v>
      </c>
      <c r="G580">
        <v>13.5295764891411</v>
      </c>
      <c r="H580">
        <v>2.2783400646016698</v>
      </c>
      <c r="I580">
        <v>-12.815808344912799</v>
      </c>
      <c r="J580">
        <v>-2.8598718497992301</v>
      </c>
      <c r="K580">
        <v>2608.1598848793901</v>
      </c>
      <c r="L580">
        <v>2528.5036421653999</v>
      </c>
      <c r="M580">
        <v>46.486118932234902</v>
      </c>
      <c r="N580">
        <v>4.2969447979441799</v>
      </c>
      <c r="O580">
        <v>2.6510610963483399</v>
      </c>
      <c r="P580">
        <v>14.655486693401301</v>
      </c>
      <c r="Q580">
        <v>45.132275132275097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Row],[Ticker]],[1]!Table1[[Symbol]:[Industry]],2,FALSE),"-")</f>
        <v>-</v>
      </c>
      <c r="D581" t="s">
        <v>235</v>
      </c>
      <c r="E581">
        <v>7610.5273031999996</v>
      </c>
      <c r="F581">
        <v>600.5</v>
      </c>
      <c r="G581">
        <v>-32.457070005712602</v>
      </c>
      <c r="H581">
        <v>2.34909628316389</v>
      </c>
      <c r="I581">
        <v>-15.895844622942599</v>
      </c>
      <c r="J581">
        <v>-0.30702299061284399</v>
      </c>
      <c r="K581">
        <v>590.65830333517704</v>
      </c>
      <c r="L581">
        <v>604.03331971100602</v>
      </c>
      <c r="M581">
        <v>53.8534842356027</v>
      </c>
      <c r="N581">
        <v>1.0243682251642501</v>
      </c>
      <c r="O581">
        <v>1.6579624607671199</v>
      </c>
      <c r="P581">
        <v>24.812656119900002</v>
      </c>
      <c r="Q581">
        <v>8.8651196519216704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Row],[Ticker]],[1]!Table1[[Symbol]:[Industry]],2,FALSE),"-")</f>
        <v>-</v>
      </c>
      <c r="D582" t="s">
        <v>940</v>
      </c>
      <c r="E582">
        <v>7595.6006399999997</v>
      </c>
      <c r="F582">
        <v>967</v>
      </c>
      <c r="G582">
        <v>130.65085006501999</v>
      </c>
      <c r="H582">
        <v>25.4815351915694</v>
      </c>
      <c r="I582">
        <v>47.970449237876601</v>
      </c>
      <c r="J582">
        <v>5.8118943611303804</v>
      </c>
      <c r="K582">
        <v>792.62091442008602</v>
      </c>
      <c r="L582">
        <v>620.98312749025797</v>
      </c>
      <c r="M582">
        <v>81.005515269666802</v>
      </c>
      <c r="N582">
        <v>10.213639909550601</v>
      </c>
      <c r="O582">
        <v>1.7352637440465</v>
      </c>
      <c r="P582">
        <v>9.5139607032057807</v>
      </c>
      <c r="Q582">
        <v>183.121065729761</v>
      </c>
    </row>
    <row r="583" spans="1:17" hidden="1" x14ac:dyDescent="0.3">
      <c r="A583" t="s">
        <v>1293</v>
      </c>
      <c r="B583" t="s">
        <v>1294</v>
      </c>
      <c r="C583" t="str">
        <f>IFERROR(VLOOKUP(Table1[[#This Row],[Ticker]],[1]!Table1[[Symbol]:[Industry]],2,FALSE),"-")</f>
        <v>-</v>
      </c>
      <c r="D583" t="s">
        <v>238</v>
      </c>
      <c r="E583">
        <v>7589.7868207499996</v>
      </c>
      <c r="F583">
        <v>1337.15</v>
      </c>
      <c r="G583">
        <v>86.327870009595401</v>
      </c>
      <c r="H583">
        <v>-0.66785701593944202</v>
      </c>
      <c r="I583">
        <v>110.212192184638</v>
      </c>
      <c r="J583">
        <v>-7.9525771739214797</v>
      </c>
      <c r="K583">
        <v>1105.0703676202099</v>
      </c>
      <c r="L583">
        <v>821.42130956801896</v>
      </c>
      <c r="M583">
        <v>57.225187931976201</v>
      </c>
      <c r="N583">
        <v>7.9719312473994304</v>
      </c>
      <c r="O583">
        <v>0.97830968318435496</v>
      </c>
      <c r="P583">
        <v>6.1997532064465402</v>
      </c>
      <c r="Q583">
        <v>147.139820718972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Row],[Ticker]],[1]!Table1[[Symbol]:[Industry]],2,FALSE),"-")</f>
        <v>-</v>
      </c>
      <c r="D584" t="s">
        <v>1033</v>
      </c>
      <c r="E584">
        <v>7544.3184671199997</v>
      </c>
      <c r="F584">
        <v>417.25</v>
      </c>
      <c r="G584">
        <v>21.1606766017239</v>
      </c>
      <c r="H584">
        <v>13.319969278620899</v>
      </c>
      <c r="I584">
        <v>12.4973089620794</v>
      </c>
      <c r="J584">
        <v>5.4816261067102499</v>
      </c>
      <c r="K584">
        <v>353.06636040163102</v>
      </c>
      <c r="L584">
        <v>338.772922079642</v>
      </c>
      <c r="M584">
        <v>39.55189233446</v>
      </c>
      <c r="N584">
        <v>14.2620278317243</v>
      </c>
      <c r="O584">
        <v>2.94352666278205</v>
      </c>
      <c r="P584">
        <v>2.33672857998801</v>
      </c>
      <c r="Q584">
        <v>55.981308411214897</v>
      </c>
    </row>
    <row r="585" spans="1:17" hidden="1" x14ac:dyDescent="0.3">
      <c r="A585" t="s">
        <v>1297</v>
      </c>
      <c r="B585" t="s">
        <v>1298</v>
      </c>
      <c r="C585" t="str">
        <f>IFERROR(VLOOKUP(Table1[[#This Row],[Ticker]],[1]!Table1[[Symbol]:[Industry]],2,FALSE),"-")</f>
        <v>-</v>
      </c>
      <c r="D585" t="s">
        <v>283</v>
      </c>
      <c r="E585">
        <v>7533.2080976899997</v>
      </c>
      <c r="F585">
        <v>1319.9</v>
      </c>
      <c r="G585">
        <v>-0.31534782757268298</v>
      </c>
      <c r="H585">
        <v>-2.0938623615985601</v>
      </c>
      <c r="I585">
        <v>3.9528416312476899</v>
      </c>
      <c r="J585">
        <v>0.55151399959405001</v>
      </c>
      <c r="K585">
        <v>1216.8463021817499</v>
      </c>
      <c r="M585">
        <v>25.690899736855901</v>
      </c>
      <c r="N585">
        <v>7.7231804923195204</v>
      </c>
      <c r="O585">
        <v>1.5289243094687801</v>
      </c>
      <c r="P585">
        <v>25.308735510265901</v>
      </c>
      <c r="Q585">
        <v>35.111065615723199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Row],[Ticker]],[1]!Table1[[Symbol]:[Industry]],2,FALSE),"-")</f>
        <v>-</v>
      </c>
      <c r="D586" t="s">
        <v>101</v>
      </c>
      <c r="E586">
        <v>7512.5969564999996</v>
      </c>
      <c r="F586">
        <v>170.75</v>
      </c>
      <c r="G586">
        <v>8.2503964515201709</v>
      </c>
      <c r="H586">
        <v>15.407667111666999</v>
      </c>
      <c r="I586">
        <v>-15.0159326763343</v>
      </c>
      <c r="J586">
        <v>6.3712594950340398</v>
      </c>
      <c r="K586">
        <v>160.89612563636399</v>
      </c>
      <c r="L586">
        <v>158.11021161095101</v>
      </c>
      <c r="M586">
        <v>47.448245037185302</v>
      </c>
      <c r="N586">
        <v>6.0752247305456404</v>
      </c>
      <c r="O586">
        <v>1.2689000332190501</v>
      </c>
      <c r="P586">
        <v>16.544655929721799</v>
      </c>
      <c r="Q586">
        <v>42.350979574822802</v>
      </c>
    </row>
    <row r="587" spans="1:17" x14ac:dyDescent="0.3">
      <c r="A587" t="s">
        <v>1301</v>
      </c>
      <c r="B587" t="s">
        <v>1302</v>
      </c>
      <c r="C587" t="str">
        <f>IFERROR(VLOOKUP(Table1[[#This Row],[Ticker]],[1]!Table1[[Symbol]:[Industry]],2,FALSE),"-")</f>
        <v>-</v>
      </c>
      <c r="D587" t="s">
        <v>24</v>
      </c>
      <c r="E587">
        <v>7512.1929777599998</v>
      </c>
      <c r="F587">
        <v>483.5</v>
      </c>
      <c r="G587">
        <v>-14.228250303368499</v>
      </c>
      <c r="H587">
        <v>-0.53040677766759103</v>
      </c>
      <c r="I587">
        <v>-15.716718939062799</v>
      </c>
      <c r="J587">
        <v>2.9843079346441801</v>
      </c>
      <c r="K587">
        <v>474.77044883619601</v>
      </c>
      <c r="L587">
        <v>487.210774604373</v>
      </c>
      <c r="M587">
        <v>56.988574547802997</v>
      </c>
      <c r="N587">
        <v>2.31199268961426</v>
      </c>
      <c r="O587">
        <v>1.67923095744243</v>
      </c>
      <c r="P587">
        <v>26.4426059979317</v>
      </c>
      <c r="Q587">
        <v>20.1690070833851</v>
      </c>
    </row>
    <row r="588" spans="1:17" x14ac:dyDescent="0.3">
      <c r="A588" t="s">
        <v>1303</v>
      </c>
      <c r="B588" t="s">
        <v>1304</v>
      </c>
      <c r="C588" t="str">
        <f>IFERROR(VLOOKUP(Table1[[#This Row],[Ticker]],[1]!Table1[[Symbol]:[Industry]],2,FALSE),"-")</f>
        <v>-</v>
      </c>
      <c r="D588" t="s">
        <v>383</v>
      </c>
      <c r="E588">
        <v>7510.2047650000004</v>
      </c>
      <c r="F588">
        <v>561.25</v>
      </c>
      <c r="G588">
        <v>0.79001343302137805</v>
      </c>
      <c r="H588">
        <v>15.8816294640412</v>
      </c>
      <c r="I588">
        <v>-0.64743349907141801</v>
      </c>
      <c r="J588">
        <v>2.6768190006507502</v>
      </c>
      <c r="K588">
        <v>503.99077946965701</v>
      </c>
      <c r="L588">
        <v>477.77975920479003</v>
      </c>
      <c r="M588">
        <v>44.660449878000399</v>
      </c>
      <c r="N588">
        <v>5.5618346530035501</v>
      </c>
      <c r="O588">
        <v>4.0004995533342802</v>
      </c>
      <c r="P588">
        <v>12.9443207126948</v>
      </c>
      <c r="Q588">
        <v>39.337140019860897</v>
      </c>
    </row>
    <row r="589" spans="1:17" hidden="1" x14ac:dyDescent="0.3">
      <c r="A589" t="s">
        <v>1305</v>
      </c>
      <c r="B589" t="s">
        <v>1306</v>
      </c>
      <c r="C589" t="str">
        <f>IFERROR(VLOOKUP(Table1[[#This Row],[Ticker]],[1]!Table1[[Symbol]:[Industry]],2,FALSE),"-")</f>
        <v>-</v>
      </c>
      <c r="D589" t="s">
        <v>1307</v>
      </c>
      <c r="E589">
        <v>7494.9637462500004</v>
      </c>
      <c r="F589">
        <v>614.70000000000005</v>
      </c>
      <c r="G589">
        <v>13.1961311272368</v>
      </c>
      <c r="H589">
        <v>1.5570504898950099</v>
      </c>
      <c r="I589">
        <v>2.26326066569287</v>
      </c>
      <c r="J589">
        <v>1.3783988552015001</v>
      </c>
      <c r="K589">
        <v>582.03091046774705</v>
      </c>
      <c r="L589">
        <v>526.34509950720405</v>
      </c>
      <c r="M589">
        <v>50.525819786885201</v>
      </c>
      <c r="N589">
        <v>2.8323376897907999</v>
      </c>
      <c r="O589">
        <v>0.55759008196204995</v>
      </c>
      <c r="P589">
        <v>7.6948104766552703</v>
      </c>
      <c r="Q589">
        <v>58.346213292117397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597</v>
      </c>
      <c r="E590">
        <v>7463.1793853099998</v>
      </c>
      <c r="F590">
        <v>83.29</v>
      </c>
      <c r="G590">
        <v>-12.3783071259389</v>
      </c>
      <c r="H590">
        <v>3.34256178919849</v>
      </c>
      <c r="I590">
        <v>-26.563101518600501</v>
      </c>
      <c r="J590">
        <v>3.1741585012874398</v>
      </c>
      <c r="K590">
        <v>82.196007962930096</v>
      </c>
      <c r="L590">
        <v>84.711393073291205</v>
      </c>
      <c r="M590">
        <v>31.8397992198651</v>
      </c>
      <c r="N590">
        <v>1.9919211912693799</v>
      </c>
      <c r="O590">
        <v>1.34121745644962</v>
      </c>
      <c r="P590">
        <v>37.891703685916603</v>
      </c>
      <c r="Q590">
        <v>20.710144927536199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273</v>
      </c>
      <c r="E591">
        <v>7462.1598219199996</v>
      </c>
      <c r="F591">
        <v>6721.65</v>
      </c>
      <c r="G591">
        <v>23.879668850593799</v>
      </c>
      <c r="H591">
        <v>-3.77127371377341</v>
      </c>
      <c r="I591">
        <v>24.075907337231701</v>
      </c>
      <c r="J591">
        <v>0.21549626157721699</v>
      </c>
      <c r="K591">
        <v>6633.7605070406698</v>
      </c>
      <c r="L591">
        <v>5929.8593579605104</v>
      </c>
      <c r="M591">
        <v>63.164938933439799</v>
      </c>
      <c r="N591">
        <v>0.50378881059009994</v>
      </c>
      <c r="O591">
        <v>0.38596110944100698</v>
      </c>
      <c r="P591">
        <v>11.443618754323699</v>
      </c>
      <c r="Q591">
        <v>55.878806150135603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46</v>
      </c>
      <c r="E592">
        <v>7456.5643844249998</v>
      </c>
      <c r="F592">
        <v>202.54</v>
      </c>
      <c r="G592">
        <v>52.881974321979897</v>
      </c>
      <c r="H592">
        <v>-3.0453721345210401</v>
      </c>
      <c r="I592">
        <v>-8.0411930107867597</v>
      </c>
      <c r="J592">
        <v>-2.21984609551436</v>
      </c>
      <c r="K592">
        <v>200.325563427025</v>
      </c>
      <c r="L592">
        <v>186.73015171270299</v>
      </c>
      <c r="M592">
        <v>49.3546861974515</v>
      </c>
      <c r="N592">
        <v>2.3433110133698398</v>
      </c>
      <c r="O592">
        <v>1.25808965174606</v>
      </c>
      <c r="P592">
        <v>23.086797669596098</v>
      </c>
      <c r="Q592">
        <v>87.276930189551507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371</v>
      </c>
      <c r="E593">
        <v>7334.9280873600001</v>
      </c>
      <c r="F593">
        <v>69.05</v>
      </c>
      <c r="G593">
        <v>10.6305684809259</v>
      </c>
      <c r="H593">
        <v>-22.320551232708901</v>
      </c>
      <c r="I593">
        <v>-25.214849036283201</v>
      </c>
      <c r="J593">
        <v>-1.2894272689072199</v>
      </c>
      <c r="K593">
        <v>73.331778561868006</v>
      </c>
      <c r="L593">
        <v>68.076842873097902</v>
      </c>
      <c r="M593">
        <v>53.580224671383</v>
      </c>
      <c r="N593">
        <v>-3.6276852843686802</v>
      </c>
      <c r="O593">
        <v>0.49717732774102302</v>
      </c>
      <c r="P593">
        <v>27.154236060825401</v>
      </c>
      <c r="Q593">
        <v>58.009153318077701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1318</v>
      </c>
      <c r="E594">
        <v>7322.5804942499999</v>
      </c>
      <c r="F594">
        <v>1533.45</v>
      </c>
      <c r="G594">
        <v>125.09823992996201</v>
      </c>
      <c r="H594">
        <v>37.875431116933797</v>
      </c>
      <c r="I594">
        <v>37.078733629552197</v>
      </c>
      <c r="J594">
        <v>7.71705327229893</v>
      </c>
      <c r="K594">
        <v>1100.21020163602</v>
      </c>
      <c r="L594">
        <v>951.46307004853202</v>
      </c>
      <c r="M594">
        <v>81.803737233158103</v>
      </c>
      <c r="N594">
        <v>26.4161513906521</v>
      </c>
      <c r="O594">
        <v>2.9594669179028799</v>
      </c>
      <c r="P594">
        <v>6.6223222146140897</v>
      </c>
      <c r="Q594">
        <v>157.70103352659399</v>
      </c>
    </row>
    <row r="595" spans="1:17" x14ac:dyDescent="0.3">
      <c r="A595" t="s">
        <v>1319</v>
      </c>
      <c r="B595" t="s">
        <v>1320</v>
      </c>
      <c r="C595" t="str">
        <f>IFERROR(VLOOKUP(Table1[[#This Row],[Ticker]],[1]!Table1[[Symbol]:[Industry]],2,FALSE),"-")</f>
        <v>-</v>
      </c>
      <c r="D595" t="s">
        <v>485</v>
      </c>
      <c r="E595">
        <v>7295.9719653899901</v>
      </c>
      <c r="F595">
        <v>472.05</v>
      </c>
      <c r="G595">
        <v>-51.731135254187599</v>
      </c>
      <c r="H595">
        <v>-15.080246990832199</v>
      </c>
      <c r="I595">
        <v>-32.728896878591499</v>
      </c>
      <c r="J595">
        <v>-1.3753907470883899</v>
      </c>
      <c r="K595">
        <v>506.71109888401702</v>
      </c>
      <c r="L595">
        <v>556.17397282717798</v>
      </c>
      <c r="M595">
        <v>40.166518259689703</v>
      </c>
      <c r="N595">
        <v>-3.6782343527272898</v>
      </c>
      <c r="O595">
        <v>0.70149238373988498</v>
      </c>
      <c r="P595">
        <v>53.129965046075597</v>
      </c>
      <c r="Q595">
        <v>10.163360560093301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Row],[Ticker]],[1]!Table1[[Symbol]:[Industry]],2,FALSE),"-")</f>
        <v>-</v>
      </c>
      <c r="D596" t="s">
        <v>65</v>
      </c>
      <c r="E596">
        <v>7257.9253156199902</v>
      </c>
      <c r="F596">
        <v>237.75</v>
      </c>
      <c r="G596">
        <v>-8.2560000699605993</v>
      </c>
      <c r="H596">
        <v>4.73503933559864</v>
      </c>
      <c r="I596">
        <v>-18.039406679897098</v>
      </c>
      <c r="J596">
        <v>0.78555235737429596</v>
      </c>
      <c r="K596">
        <v>251.48760958334401</v>
      </c>
      <c r="L596">
        <v>280.34280574452401</v>
      </c>
      <c r="M596">
        <v>47.806470927614498</v>
      </c>
      <c r="N596">
        <v>4.2513229824735204</v>
      </c>
      <c r="O596">
        <v>1.3565401292996999</v>
      </c>
      <c r="P596">
        <v>98.864353312302796</v>
      </c>
      <c r="Q596">
        <v>23.731459797033502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Row],[Ticker]],[1]!Table1[[Symbol]:[Industry]],2,FALSE),"-")</f>
        <v>-</v>
      </c>
      <c r="D597" t="s">
        <v>129</v>
      </c>
      <c r="E597">
        <v>7252.8553904299997</v>
      </c>
      <c r="F597">
        <v>739.2</v>
      </c>
      <c r="G597">
        <v>108.37338308580701</v>
      </c>
      <c r="H597">
        <v>38.177930074679601</v>
      </c>
      <c r="I597">
        <v>52.108920527950097</v>
      </c>
      <c r="J597">
        <v>12.7484012346813</v>
      </c>
      <c r="K597">
        <v>558.37268009195395</v>
      </c>
      <c r="L597">
        <v>470.779060738054</v>
      </c>
      <c r="M597">
        <v>45.589198480848303</v>
      </c>
      <c r="N597">
        <v>20.650045852031202</v>
      </c>
      <c r="O597">
        <v>1.50086413757145</v>
      </c>
      <c r="P597">
        <v>1.19047619047618</v>
      </c>
      <c r="Q597">
        <v>143.157894736842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Row],[Ticker]],[1]!Table1[[Symbol]:[Industry]],2,FALSE),"-")</f>
        <v>-</v>
      </c>
      <c r="D598" t="s">
        <v>24</v>
      </c>
      <c r="E598">
        <v>7233.367253595</v>
      </c>
      <c r="F598">
        <v>27.75</v>
      </c>
      <c r="G598">
        <v>40.900152725961199</v>
      </c>
      <c r="H598">
        <v>-2.27529553484987</v>
      </c>
      <c r="I598">
        <v>1.7342281356782501</v>
      </c>
      <c r="J598">
        <v>1.8880707071495599</v>
      </c>
      <c r="K598">
        <v>27.936287672850799</v>
      </c>
      <c r="L598">
        <v>26.0658774772435</v>
      </c>
      <c r="M598">
        <v>40.866947064478701</v>
      </c>
      <c r="N598">
        <v>0.40021051974647998</v>
      </c>
      <c r="O598">
        <v>0.84351700656579798</v>
      </c>
      <c r="P598">
        <v>32.907117359947499</v>
      </c>
      <c r="Q598">
        <v>70.672694358239795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Row],[Ticker]],[1]!Table1[[Symbol]:[Industry]],2,FALSE),"-")</f>
        <v>-</v>
      </c>
      <c r="D599" t="s">
        <v>124</v>
      </c>
      <c r="E599">
        <v>7211.6104871399903</v>
      </c>
      <c r="F599">
        <v>1464.75</v>
      </c>
      <c r="G599">
        <v>49.642286122528397</v>
      </c>
      <c r="H599">
        <v>10.962271549228801</v>
      </c>
      <c r="I599">
        <v>16.763676551377099</v>
      </c>
      <c r="J599">
        <v>5.7568419227857497</v>
      </c>
      <c r="K599">
        <v>1291.14312296964</v>
      </c>
      <c r="L599">
        <v>1124.7528811626401</v>
      </c>
      <c r="M599">
        <v>44.201926593804998</v>
      </c>
      <c r="N599">
        <v>6.37382413745111</v>
      </c>
      <c r="O599">
        <v>1.2447306794862001</v>
      </c>
      <c r="P599">
        <v>6.9090288445127204</v>
      </c>
      <c r="Q599">
        <v>86.236490781945307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238</v>
      </c>
      <c r="E600">
        <v>7168.3277748</v>
      </c>
      <c r="F600">
        <v>69.7</v>
      </c>
      <c r="G600">
        <v>164.055923263929</v>
      </c>
      <c r="H600">
        <v>7.1618049766952296</v>
      </c>
      <c r="I600">
        <v>49.1121310856836</v>
      </c>
      <c r="J600">
        <v>-0.37985671426622802</v>
      </c>
      <c r="K600">
        <v>62.735694375577701</v>
      </c>
      <c r="L600">
        <v>51.093569853025798</v>
      </c>
      <c r="M600">
        <v>47.850229510960901</v>
      </c>
      <c r="N600">
        <v>5.4170718792015702</v>
      </c>
      <c r="O600">
        <v>1.15033897923066</v>
      </c>
      <c r="P600">
        <v>6.1549497847919596</v>
      </c>
      <c r="Q600">
        <v>210.32081783864299</v>
      </c>
    </row>
    <row r="601" spans="1:17" hidden="1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E601">
        <v>7148.8621247999999</v>
      </c>
      <c r="F601">
        <v>3577.35</v>
      </c>
      <c r="G601">
        <v>10.5770964616454</v>
      </c>
      <c r="H601">
        <v>14.6969187202396</v>
      </c>
      <c r="I601">
        <v>41.670241043763603</v>
      </c>
      <c r="J601">
        <v>3.9821174679786902</v>
      </c>
      <c r="K601">
        <v>3086.69805771246</v>
      </c>
      <c r="L601">
        <v>2665.7842787365098</v>
      </c>
      <c r="M601">
        <v>91.445465114544703</v>
      </c>
      <c r="N601">
        <v>5.5624347730165002</v>
      </c>
      <c r="O601">
        <v>0.93138743549958503</v>
      </c>
      <c r="P601">
        <v>8.73970956154694</v>
      </c>
      <c r="Q601">
        <v>70.431157694139998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417</v>
      </c>
      <c r="E602">
        <v>7125.6304108800005</v>
      </c>
      <c r="F602">
        <v>269.39999999999998</v>
      </c>
      <c r="G602">
        <v>77.851289594585296</v>
      </c>
      <c r="H602">
        <v>16.717432833983999</v>
      </c>
      <c r="I602">
        <v>21.913808374824701</v>
      </c>
      <c r="J602">
        <v>4.0279344902804901</v>
      </c>
      <c r="K602">
        <v>224.342659643876</v>
      </c>
      <c r="L602">
        <v>194.744678515868</v>
      </c>
      <c r="M602">
        <v>31.095438111276199</v>
      </c>
      <c r="N602">
        <v>11.9935879309339</v>
      </c>
      <c r="O602">
        <v>1.43597671863766</v>
      </c>
      <c r="P602">
        <v>0.76095025983666797</v>
      </c>
      <c r="Q602">
        <v>117.17049576783501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516</v>
      </c>
      <c r="E603">
        <v>7119.1585213199996</v>
      </c>
      <c r="F603">
        <v>1050.05</v>
      </c>
      <c r="G603">
        <v>12.4443171072057</v>
      </c>
      <c r="H603">
        <v>19.786538948496201</v>
      </c>
      <c r="I603">
        <v>-4.4371580457764699</v>
      </c>
      <c r="J603">
        <v>1.8297360408557699</v>
      </c>
      <c r="K603">
        <v>903.883079372981</v>
      </c>
      <c r="L603">
        <v>888.15163840369405</v>
      </c>
      <c r="M603">
        <v>31.107582974028801</v>
      </c>
      <c r="N603">
        <v>11.380902903067801</v>
      </c>
      <c r="O603">
        <v>3.03844936105481</v>
      </c>
      <c r="P603">
        <v>4.04266463501739</v>
      </c>
      <c r="Q603">
        <v>41.2496637072908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523</v>
      </c>
      <c r="E604">
        <v>7100.0311300000003</v>
      </c>
      <c r="F604">
        <v>2398.6</v>
      </c>
      <c r="G604">
        <v>-24.714374519636198</v>
      </c>
      <c r="H604">
        <v>1.7413967791337199</v>
      </c>
      <c r="I604">
        <v>-9.1699977237979304</v>
      </c>
      <c r="J604">
        <v>6.4020480476385204</v>
      </c>
      <c r="K604">
        <v>2203.72516028052</v>
      </c>
      <c r="L604">
        <v>2243.01295392981</v>
      </c>
      <c r="M604">
        <v>45.726391079798702</v>
      </c>
      <c r="N604">
        <v>7.8937371135334899</v>
      </c>
      <c r="O604">
        <v>1.4924938220607999</v>
      </c>
      <c r="P604">
        <v>14.024847827899601</v>
      </c>
      <c r="Q604">
        <v>22.377551020408099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417</v>
      </c>
      <c r="E605">
        <v>7096.3536385500001</v>
      </c>
      <c r="F605">
        <v>615.85</v>
      </c>
      <c r="G605">
        <v>33.9317811205404</v>
      </c>
      <c r="H605">
        <v>13.880738973378801</v>
      </c>
      <c r="I605">
        <v>43.183956438080699</v>
      </c>
      <c r="J605">
        <v>3.68509474545528</v>
      </c>
      <c r="K605">
        <v>553.08526132994905</v>
      </c>
      <c r="L605">
        <v>492.63256970165003</v>
      </c>
      <c r="M605">
        <v>41.524228805897103</v>
      </c>
      <c r="N605">
        <v>5.4912632610322998</v>
      </c>
      <c r="O605">
        <v>3.4672251510982601</v>
      </c>
      <c r="P605">
        <v>9.1174799058212095</v>
      </c>
      <c r="Q605">
        <v>59.940267497727497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445</v>
      </c>
      <c r="E606">
        <v>7063.637497875</v>
      </c>
      <c r="F606">
        <v>685.95</v>
      </c>
      <c r="G606">
        <v>-6.2086098107705503</v>
      </c>
      <c r="H606">
        <v>28.016107218330198</v>
      </c>
      <c r="I606">
        <v>-7.2380705091817799</v>
      </c>
      <c r="J606">
        <v>21.867985765834302</v>
      </c>
      <c r="K606">
        <v>579.40629624439805</v>
      </c>
      <c r="L606">
        <v>584.33660157475504</v>
      </c>
      <c r="M606">
        <v>54.785732830029097</v>
      </c>
      <c r="N606">
        <v>13.245152142728299</v>
      </c>
      <c r="O606">
        <v>3.06694900250768</v>
      </c>
      <c r="P606">
        <v>9.33741526350315</v>
      </c>
      <c r="Q606">
        <v>52.433333333333302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597</v>
      </c>
      <c r="E607">
        <v>7049.0651416800001</v>
      </c>
      <c r="F607">
        <v>237.07</v>
      </c>
      <c r="G607">
        <v>13.6445681593044</v>
      </c>
      <c r="H607">
        <v>3.82062760133054</v>
      </c>
      <c r="I607">
        <v>-1.0659810756669901</v>
      </c>
      <c r="J607">
        <v>5.5597654389428701</v>
      </c>
      <c r="K607">
        <v>220.46852262472001</v>
      </c>
      <c r="L607">
        <v>216.23762812399201</v>
      </c>
      <c r="M607">
        <v>32.7133856178637</v>
      </c>
      <c r="N607">
        <v>6.7462538985801599</v>
      </c>
      <c r="O607">
        <v>1.7761999787221601</v>
      </c>
      <c r="P607">
        <v>18.361665330914899</v>
      </c>
      <c r="Q607">
        <v>45.620393120392997</v>
      </c>
    </row>
    <row r="608" spans="1:17" hidden="1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349</v>
      </c>
      <c r="E608">
        <v>7010.5922524999996</v>
      </c>
      <c r="F608">
        <v>914.65</v>
      </c>
      <c r="G608">
        <v>1.93114078521476</v>
      </c>
      <c r="H608">
        <v>-5.57146149586944</v>
      </c>
      <c r="I608">
        <v>3.1245981861929</v>
      </c>
      <c r="J608">
        <v>-1.1945849235130701</v>
      </c>
      <c r="K608">
        <v>883.35924373631099</v>
      </c>
      <c r="L608">
        <v>837.33855410530396</v>
      </c>
      <c r="M608">
        <v>52.646049092297098</v>
      </c>
      <c r="N608">
        <v>1.8337834024054001</v>
      </c>
      <c r="O608">
        <v>0.50918135163132106</v>
      </c>
      <c r="P608">
        <v>18.0232875963483</v>
      </c>
      <c r="Q608">
        <v>29.498796545377299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354</v>
      </c>
      <c r="E609">
        <v>7001.2199473649998</v>
      </c>
      <c r="F609">
        <v>472.65</v>
      </c>
      <c r="G609">
        <v>9.0579091341659392</v>
      </c>
      <c r="H609">
        <v>3.6609525070230902</v>
      </c>
      <c r="I609">
        <v>13.3253936787816</v>
      </c>
      <c r="J609">
        <v>-5.9915225772975402</v>
      </c>
      <c r="K609">
        <v>434.24179627760401</v>
      </c>
      <c r="L609">
        <v>393.00322114630001</v>
      </c>
      <c r="M609">
        <v>56.017064265800599</v>
      </c>
      <c r="N609">
        <v>3.6698220734542502</v>
      </c>
      <c r="O609">
        <v>0.99114340270060197</v>
      </c>
      <c r="P609">
        <v>6.2942981064212304</v>
      </c>
      <c r="Q609">
        <v>38.607038123167101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238</v>
      </c>
      <c r="E610">
        <v>6995.7724283999996</v>
      </c>
      <c r="F610">
        <v>56.73</v>
      </c>
      <c r="G610">
        <v>68.330202693082896</v>
      </c>
      <c r="H610">
        <v>-0.59288097665540596</v>
      </c>
      <c r="I610">
        <v>-9.9820294270993504</v>
      </c>
      <c r="J610">
        <v>-2.5152308639260901</v>
      </c>
      <c r="K610">
        <v>55.825147146915803</v>
      </c>
      <c r="L610">
        <v>51.223693792092803</v>
      </c>
      <c r="M610">
        <v>64.714072361281694</v>
      </c>
      <c r="N610">
        <v>0.60248910620499496</v>
      </c>
      <c r="O610">
        <v>1.06437967094944</v>
      </c>
      <c r="P610">
        <v>29.384805217697799</v>
      </c>
      <c r="Q610">
        <v>112.07476635514</v>
      </c>
    </row>
    <row r="611" spans="1:17" hidden="1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400</v>
      </c>
      <c r="E611">
        <v>6985.6888849999996</v>
      </c>
      <c r="F611">
        <v>1164.75</v>
      </c>
      <c r="G611">
        <v>2.4231051935977401</v>
      </c>
      <c r="H611">
        <v>15.2101108534963</v>
      </c>
      <c r="I611">
        <v>22.198166823000602</v>
      </c>
      <c r="J611">
        <v>-4.6823916907773002</v>
      </c>
      <c r="K611">
        <v>1061.05817172198</v>
      </c>
      <c r="L611">
        <v>958.60842590944799</v>
      </c>
      <c r="M611">
        <v>69.331122494246699</v>
      </c>
      <c r="N611">
        <v>2.1207379501450898</v>
      </c>
      <c r="O611">
        <v>0.89923797405788797</v>
      </c>
      <c r="P611">
        <v>10.753380553766901</v>
      </c>
      <c r="Q611">
        <v>42.042682926829201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21</v>
      </c>
      <c r="E612">
        <v>6985.2748693599997</v>
      </c>
      <c r="F612">
        <v>607.9</v>
      </c>
      <c r="G612">
        <v>114.93752148266699</v>
      </c>
      <c r="H612">
        <v>-3.77388613667926</v>
      </c>
      <c r="I612">
        <v>20.970243828567298</v>
      </c>
      <c r="J612">
        <v>-1.56260850318541</v>
      </c>
      <c r="K612">
        <v>584.76078606225497</v>
      </c>
      <c r="L612">
        <v>495.68917872660199</v>
      </c>
      <c r="M612">
        <v>50.484518884512802</v>
      </c>
      <c r="N612">
        <v>1.0970607146359499</v>
      </c>
      <c r="O612">
        <v>0.65331867800955801</v>
      </c>
      <c r="P612">
        <v>10.552722487251099</v>
      </c>
      <c r="Q612">
        <v>181.37005322841901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383</v>
      </c>
      <c r="E613">
        <v>6972.5344471349999</v>
      </c>
      <c r="F613">
        <v>692.15</v>
      </c>
      <c r="G613">
        <v>-20.381673201186199</v>
      </c>
      <c r="H613">
        <v>1.4476907865870201</v>
      </c>
      <c r="I613">
        <v>-15.2428003190988</v>
      </c>
      <c r="J613">
        <v>-2.9982094630910798</v>
      </c>
      <c r="K613">
        <v>639.482584688222</v>
      </c>
      <c r="L613">
        <v>640.86850577793302</v>
      </c>
      <c r="M613">
        <v>39.295619015740201</v>
      </c>
      <c r="N613">
        <v>5.3085667046843801</v>
      </c>
      <c r="O613">
        <v>1.19625773370661</v>
      </c>
      <c r="P613">
        <v>12.1144260637145</v>
      </c>
      <c r="Q613">
        <v>32.761100987820001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523</v>
      </c>
      <c r="E614">
        <v>6951.0546859249998</v>
      </c>
      <c r="F614">
        <v>264.67</v>
      </c>
      <c r="G614">
        <v>-24.810010586269801</v>
      </c>
      <c r="H614">
        <v>-2.0237141492422799</v>
      </c>
      <c r="I614">
        <v>-14.8629231902986</v>
      </c>
      <c r="J614">
        <v>3.1035242942031198</v>
      </c>
      <c r="K614">
        <v>248.465443073708</v>
      </c>
      <c r="L614">
        <v>259.80316202507998</v>
      </c>
      <c r="M614">
        <v>54.641960474351698</v>
      </c>
      <c r="N614">
        <v>5.9196841858655196</v>
      </c>
      <c r="O614">
        <v>1.3467306975237401</v>
      </c>
      <c r="P614">
        <v>21.264215815921698</v>
      </c>
      <c r="Q614">
        <v>20.304545454545401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349</v>
      </c>
      <c r="E615">
        <v>6918.7859558399996</v>
      </c>
      <c r="F615">
        <v>61.29</v>
      </c>
      <c r="G615">
        <v>-39.503980980386402</v>
      </c>
      <c r="H615">
        <v>-17.125840338882998</v>
      </c>
      <c r="I615">
        <v>-24.530989117675801</v>
      </c>
      <c r="J615">
        <v>-4.8301843682636099</v>
      </c>
      <c r="K615">
        <v>68.586415489331799</v>
      </c>
      <c r="L615">
        <v>71.814272967647895</v>
      </c>
      <c r="M615">
        <v>47.154175152373902</v>
      </c>
      <c r="N615">
        <v>-6.6465305122325899</v>
      </c>
      <c r="O615">
        <v>1.5285399007673599</v>
      </c>
      <c r="P615">
        <v>59.895578397781001</v>
      </c>
      <c r="Q615">
        <v>1.0552349546578601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1073</v>
      </c>
      <c r="E616">
        <v>6902.9934329999996</v>
      </c>
      <c r="F616">
        <v>141.21</v>
      </c>
      <c r="G616">
        <v>-11.1389267308385</v>
      </c>
      <c r="H616">
        <v>-9.8983411034916795</v>
      </c>
      <c r="I616">
        <v>-36.372994210183101</v>
      </c>
      <c r="J616">
        <v>-4.7625809667579198</v>
      </c>
      <c r="K616">
        <v>154.12939880565301</v>
      </c>
      <c r="L616">
        <v>161.85288670532299</v>
      </c>
      <c r="M616">
        <v>33.056609174541997</v>
      </c>
      <c r="N616">
        <v>-3.8311407061709501</v>
      </c>
      <c r="O616">
        <v>2.0069438466064198</v>
      </c>
      <c r="P616">
        <v>49.139579349904302</v>
      </c>
      <c r="Q616">
        <v>19.8218073822656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927</v>
      </c>
      <c r="E617">
        <v>6874.7932552250004</v>
      </c>
      <c r="F617">
        <v>205.41</v>
      </c>
      <c r="G617">
        <v>53.061330438298597</v>
      </c>
      <c r="H617">
        <v>-13.264342613307599</v>
      </c>
      <c r="I617">
        <v>2.4818460281167498</v>
      </c>
      <c r="J617">
        <v>-2.7754121499575901</v>
      </c>
      <c r="K617">
        <v>210.893609647467</v>
      </c>
      <c r="L617">
        <v>185.36029151036601</v>
      </c>
      <c r="M617">
        <v>69.556736030771702</v>
      </c>
      <c r="N617">
        <v>-2.26933647326006</v>
      </c>
      <c r="O617">
        <v>0.86431945618089201</v>
      </c>
      <c r="P617">
        <v>23.947227496227001</v>
      </c>
      <c r="Q617">
        <v>88.104395604395606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597</v>
      </c>
      <c r="E618">
        <v>6867.6096550000002</v>
      </c>
      <c r="F618">
        <v>378.55</v>
      </c>
      <c r="G618">
        <v>71.231839094636101</v>
      </c>
      <c r="H618">
        <v>6.1276448987849701</v>
      </c>
      <c r="I618">
        <v>61.149806807295398</v>
      </c>
      <c r="J618">
        <v>2.3636684935330301</v>
      </c>
      <c r="K618">
        <v>338.28597903823697</v>
      </c>
      <c r="L618">
        <v>273.00288538204302</v>
      </c>
      <c r="M618">
        <v>70.514456110150803</v>
      </c>
      <c r="N618">
        <v>5.3770112823074898</v>
      </c>
      <c r="O618">
        <v>0.75577664034143799</v>
      </c>
      <c r="P618">
        <v>0.50191520274731605</v>
      </c>
      <c r="Q618">
        <v>127.87057938299399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621</v>
      </c>
      <c r="E619">
        <v>6855.7924759999996</v>
      </c>
      <c r="F619">
        <v>352.7</v>
      </c>
      <c r="G619">
        <v>-17.114882519785901</v>
      </c>
      <c r="H619">
        <v>-2.0658813238994398</v>
      </c>
      <c r="I619">
        <v>4.2253784291408003</v>
      </c>
      <c r="J619">
        <v>0.27665507874473499</v>
      </c>
      <c r="K619">
        <v>344.828938464928</v>
      </c>
      <c r="L619">
        <v>340.06361922619499</v>
      </c>
      <c r="M619">
        <v>43.1098302380652</v>
      </c>
      <c r="N619">
        <v>1.06102318823402</v>
      </c>
      <c r="O619">
        <v>0.93907230759792204</v>
      </c>
      <c r="P619">
        <v>23.8871562234193</v>
      </c>
      <c r="Q619">
        <v>31.727357609710499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46</v>
      </c>
      <c r="E620">
        <v>6832.8511535999996</v>
      </c>
      <c r="F620">
        <v>474.95</v>
      </c>
      <c r="G620">
        <v>159.43202380430199</v>
      </c>
      <c r="H620">
        <v>18.746441719894101</v>
      </c>
      <c r="I620">
        <v>58.124038048916702</v>
      </c>
      <c r="J620">
        <v>2.8855443503163798</v>
      </c>
      <c r="K620">
        <v>403.386525467517</v>
      </c>
      <c r="L620">
        <v>316.84455255795001</v>
      </c>
      <c r="M620">
        <v>64.762488702468204</v>
      </c>
      <c r="N620">
        <v>8.4233620058479897</v>
      </c>
      <c r="O620">
        <v>1.40745987365299</v>
      </c>
      <c r="P620">
        <v>4.7899778924097296</v>
      </c>
      <c r="Q620">
        <v>203.87076135636499</v>
      </c>
    </row>
    <row r="621" spans="1:17" hidden="1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-</v>
      </c>
      <c r="D621" t="s">
        <v>273</v>
      </c>
      <c r="E621">
        <v>6814.0902942000002</v>
      </c>
      <c r="F621">
        <v>1807.55</v>
      </c>
      <c r="G621">
        <v>70.760706620953897</v>
      </c>
      <c r="H621">
        <v>8.5805308641789306</v>
      </c>
      <c r="I621">
        <v>38.453846093545302</v>
      </c>
      <c r="J621">
        <v>-0.48013431409539897</v>
      </c>
      <c r="K621">
        <v>1622.26381421881</v>
      </c>
      <c r="L621">
        <v>1360.95907271496</v>
      </c>
      <c r="M621">
        <v>66.708336953297206</v>
      </c>
      <c r="N621">
        <v>4.0178588136197098</v>
      </c>
      <c r="O621">
        <v>0.33249912503774098</v>
      </c>
      <c r="P621">
        <v>7.8808331719731202</v>
      </c>
      <c r="Q621">
        <v>101.81432479205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46</v>
      </c>
      <c r="E622">
        <v>6811.1628600499998</v>
      </c>
      <c r="F622">
        <v>49.19</v>
      </c>
      <c r="G622">
        <v>154.61539390412</v>
      </c>
      <c r="H622">
        <v>27.1064011038847</v>
      </c>
      <c r="I622">
        <v>63.132331279098501</v>
      </c>
      <c r="J622">
        <v>2.4370466781507099</v>
      </c>
      <c r="K622">
        <v>40.199951141487901</v>
      </c>
      <c r="L622">
        <v>33.591852023973203</v>
      </c>
      <c r="M622">
        <v>76.301479396705801</v>
      </c>
      <c r="N622">
        <v>13.185187272726701</v>
      </c>
      <c r="O622">
        <v>3.1051323837382299</v>
      </c>
      <c r="P622">
        <v>5.4482618418377697</v>
      </c>
      <c r="Q622">
        <v>183.10134138843699</v>
      </c>
    </row>
    <row r="623" spans="1:17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-</v>
      </c>
      <c r="D623" t="s">
        <v>95</v>
      </c>
      <c r="E623">
        <v>6794.0643662550001</v>
      </c>
      <c r="F623">
        <v>1038.8499999999999</v>
      </c>
      <c r="G623">
        <v>131.687327926596</v>
      </c>
      <c r="H623">
        <v>14.582941569490099</v>
      </c>
      <c r="I623">
        <v>32.8412021247645</v>
      </c>
      <c r="J623">
        <v>6.3306669257947696</v>
      </c>
      <c r="K623">
        <v>906.67563788106497</v>
      </c>
      <c r="L623">
        <v>739.922331646511</v>
      </c>
      <c r="M623">
        <v>43.952501394110797</v>
      </c>
      <c r="N623">
        <v>9.1772761812124202</v>
      </c>
      <c r="O623">
        <v>1.0862584435471001</v>
      </c>
      <c r="P623">
        <v>2.9407517928478701</v>
      </c>
      <c r="Q623">
        <v>189.81726879620501</v>
      </c>
    </row>
    <row r="624" spans="1:17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-</v>
      </c>
      <c r="D624" t="s">
        <v>134</v>
      </c>
      <c r="E624">
        <v>6789.2497964499998</v>
      </c>
      <c r="F624">
        <v>3206.5</v>
      </c>
      <c r="G624">
        <v>76.607368963130497</v>
      </c>
      <c r="H624">
        <v>42.543123840517502</v>
      </c>
      <c r="I624">
        <v>17.744188719733799</v>
      </c>
      <c r="J624">
        <v>8.4537932308437895</v>
      </c>
      <c r="K624">
        <v>2474.33686061446</v>
      </c>
      <c r="L624">
        <v>2063.9659867897499</v>
      </c>
      <c r="M624">
        <v>89.850005624850496</v>
      </c>
      <c r="N624">
        <v>14.421473739229301</v>
      </c>
      <c r="O624">
        <v>1.4428862038045001</v>
      </c>
      <c r="P624">
        <v>2.9159519725557401</v>
      </c>
      <c r="Q624">
        <v>120.96268476725299</v>
      </c>
    </row>
    <row r="625" spans="1:17" x14ac:dyDescent="0.3">
      <c r="A625" t="s">
        <v>1379</v>
      </c>
      <c r="B625" t="s">
        <v>1380</v>
      </c>
      <c r="C625" t="str">
        <f>IFERROR(VLOOKUP(Table1[[#This Row],[Ticker]],[1]!Table1[[Symbol]:[Industry]],2,FALSE),"-")</f>
        <v>-</v>
      </c>
      <c r="D625" t="s">
        <v>202</v>
      </c>
      <c r="E625">
        <v>6772.0836353099903</v>
      </c>
      <c r="F625">
        <v>214.8</v>
      </c>
      <c r="G625">
        <v>20.751729679512</v>
      </c>
      <c r="H625">
        <v>20.612120587126999</v>
      </c>
      <c r="I625">
        <v>0.49801413821562102</v>
      </c>
      <c r="J625">
        <v>4.1580475258880503</v>
      </c>
      <c r="K625">
        <v>191.53193398282801</v>
      </c>
      <c r="L625">
        <v>194.71447797526901</v>
      </c>
      <c r="M625">
        <v>47.904572718129899</v>
      </c>
      <c r="N625">
        <v>13.080539916095301</v>
      </c>
      <c r="O625">
        <v>1.6315562546215201</v>
      </c>
      <c r="P625">
        <v>43.389199255121</v>
      </c>
      <c r="Q625">
        <v>59.406307977736503</v>
      </c>
    </row>
    <row r="626" spans="1:17" hidden="1" x14ac:dyDescent="0.3">
      <c r="A626" t="s">
        <v>1381</v>
      </c>
      <c r="B626" t="s">
        <v>1382</v>
      </c>
      <c r="C626" t="str">
        <f>IFERROR(VLOOKUP(Table1[[#This Row],[Ticker]],[1]!Table1[[Symbol]:[Industry]],2,FALSE),"-")</f>
        <v>-</v>
      </c>
      <c r="D626" t="s">
        <v>965</v>
      </c>
      <c r="E626">
        <v>6746.8437323999997</v>
      </c>
      <c r="F626">
        <v>127.5</v>
      </c>
      <c r="G626">
        <v>-17.889759548825101</v>
      </c>
      <c r="H626">
        <v>-4.7052765276942399</v>
      </c>
      <c r="I626">
        <v>-7.4535086366045604</v>
      </c>
      <c r="J626">
        <v>-0.15128528569480401</v>
      </c>
      <c r="K626">
        <v>118.051374993029</v>
      </c>
      <c r="M626">
        <v>1.05563603616817</v>
      </c>
      <c r="N626">
        <v>2.0234786523530102</v>
      </c>
      <c r="O626">
        <v>0.91199999999999903</v>
      </c>
      <c r="P626">
        <v>0.39215686274509598</v>
      </c>
      <c r="Q626">
        <v>11.353711790393</v>
      </c>
    </row>
    <row r="627" spans="1:17" x14ac:dyDescent="0.3">
      <c r="A627" t="s">
        <v>1383</v>
      </c>
      <c r="B627" t="s">
        <v>1384</v>
      </c>
      <c r="C627" t="str">
        <f>IFERROR(VLOOKUP(Table1[[#This Row],[Ticker]],[1]!Table1[[Symbol]:[Industry]],2,FALSE),"-")</f>
        <v>-</v>
      </c>
      <c r="D627" t="s">
        <v>55</v>
      </c>
      <c r="E627">
        <v>6712.64</v>
      </c>
      <c r="F627">
        <v>883.95</v>
      </c>
      <c r="G627">
        <v>126.101411871691</v>
      </c>
      <c r="H627">
        <v>-11.918818194360901</v>
      </c>
      <c r="I627">
        <v>51.135964894211703</v>
      </c>
      <c r="J627">
        <v>-1.2495737397283599</v>
      </c>
      <c r="K627">
        <v>882.53596434890505</v>
      </c>
      <c r="L627">
        <v>741.44801004323301</v>
      </c>
      <c r="M627">
        <v>59.097490641645599</v>
      </c>
      <c r="N627">
        <v>0.20710092597815399</v>
      </c>
      <c r="O627">
        <v>0.85710624722300599</v>
      </c>
      <c r="P627">
        <v>31.7947847728943</v>
      </c>
      <c r="Q627">
        <v>163.668903803132</v>
      </c>
    </row>
    <row r="628" spans="1:17" hidden="1" x14ac:dyDescent="0.3">
      <c r="A628" t="s">
        <v>1385</v>
      </c>
      <c r="B628" t="s">
        <v>1386</v>
      </c>
      <c r="C628" t="str">
        <f>IFERROR(VLOOKUP(Table1[[#This Row],[Ticker]],[1]!Table1[[Symbol]:[Industry]],2,FALSE),"-")</f>
        <v>-</v>
      </c>
      <c r="D628" t="s">
        <v>1235</v>
      </c>
      <c r="E628">
        <v>6636.6662775300001</v>
      </c>
      <c r="F628">
        <v>1376.53</v>
      </c>
      <c r="G628">
        <v>-17.4367868004881</v>
      </c>
      <c r="H628">
        <v>-0.41250215667116202</v>
      </c>
      <c r="I628">
        <v>-6.2750789564247196</v>
      </c>
      <c r="J628">
        <v>3.15410830031102</v>
      </c>
      <c r="K628">
        <v>1363.3773407738499</v>
      </c>
      <c r="L628">
        <v>1333.4618565814001</v>
      </c>
      <c r="M628">
        <v>77.088001342421407</v>
      </c>
      <c r="N628">
        <v>0.48529001867947302</v>
      </c>
      <c r="O628">
        <v>0.64800266230721904</v>
      </c>
      <c r="P628">
        <v>2.9654275606052898</v>
      </c>
      <c r="Q628">
        <v>10.418321100549401</v>
      </c>
    </row>
    <row r="629" spans="1:17" x14ac:dyDescent="0.3">
      <c r="A629" t="s">
        <v>1387</v>
      </c>
      <c r="B629" t="s">
        <v>1388</v>
      </c>
      <c r="C629" t="str">
        <f>IFERROR(VLOOKUP(Table1[[#This Row],[Ticker]],[1]!Table1[[Symbol]:[Industry]],2,FALSE),"-")</f>
        <v>-</v>
      </c>
      <c r="D629" t="s">
        <v>238</v>
      </c>
      <c r="E629">
        <v>6608.5443283949999</v>
      </c>
      <c r="F629">
        <v>1889.65</v>
      </c>
      <c r="G629">
        <v>-29.771795096143599</v>
      </c>
      <c r="H629">
        <v>-10.942220425087401</v>
      </c>
      <c r="I629">
        <v>-26.160658981490599</v>
      </c>
      <c r="J629">
        <v>2.4538485209682199</v>
      </c>
      <c r="K629">
        <v>1866.10810308586</v>
      </c>
      <c r="L629">
        <v>1979.68471023708</v>
      </c>
      <c r="M629">
        <v>82.887476290705393</v>
      </c>
      <c r="N629">
        <v>2.2247019955518401</v>
      </c>
      <c r="O629">
        <v>1.2548552356518301</v>
      </c>
      <c r="P629">
        <v>54.544492366311196</v>
      </c>
      <c r="Q629">
        <v>18.103124999999999</v>
      </c>
    </row>
    <row r="630" spans="1:17" x14ac:dyDescent="0.3">
      <c r="A630" t="s">
        <v>1389</v>
      </c>
      <c r="B630" t="s">
        <v>1390</v>
      </c>
      <c r="C630" t="str">
        <f>IFERROR(VLOOKUP(Table1[[#This Row],[Ticker]],[1]!Table1[[Symbol]:[Industry]],2,FALSE),"-")</f>
        <v>-</v>
      </c>
      <c r="D630" t="s">
        <v>137</v>
      </c>
      <c r="E630">
        <v>6583.8321019550003</v>
      </c>
      <c r="F630">
        <v>609.6</v>
      </c>
      <c r="G630">
        <v>93.085304733899207</v>
      </c>
      <c r="H630">
        <v>29.029763365922701</v>
      </c>
      <c r="I630">
        <v>28.547423751765798</v>
      </c>
      <c r="J630">
        <v>5.48474315781323</v>
      </c>
      <c r="K630">
        <v>485.74880194632101</v>
      </c>
      <c r="L630">
        <v>444.204328364562</v>
      </c>
      <c r="M630">
        <v>59.750504616050698</v>
      </c>
      <c r="N630">
        <v>15.744986986014601</v>
      </c>
      <c r="O630">
        <v>3.0744194760052901</v>
      </c>
      <c r="P630">
        <v>1.60761154855642</v>
      </c>
      <c r="Q630">
        <v>124.61311717022799</v>
      </c>
    </row>
    <row r="631" spans="1:17" hidden="1" x14ac:dyDescent="0.3">
      <c r="A631" t="s">
        <v>1391</v>
      </c>
      <c r="B631" t="s">
        <v>1392</v>
      </c>
      <c r="C631" t="str">
        <f>IFERROR(VLOOKUP(Table1[[#This Row],[Ticker]],[1]!Table1[[Symbol]:[Industry]],2,FALSE),"-")</f>
        <v>-</v>
      </c>
      <c r="D631" t="s">
        <v>238</v>
      </c>
      <c r="E631">
        <v>6583.3808428800003</v>
      </c>
      <c r="F631">
        <v>2510.35</v>
      </c>
      <c r="G631">
        <v>-11.9055862789944</v>
      </c>
      <c r="H631">
        <v>7.7022922497714399</v>
      </c>
      <c r="I631">
        <v>-3.7346394274072101</v>
      </c>
      <c r="J631">
        <v>-5.0072759632578803E-2</v>
      </c>
      <c r="K631">
        <v>2258.1643411601399</v>
      </c>
      <c r="L631">
        <v>2162.0051822106898</v>
      </c>
      <c r="M631">
        <v>68.109102236610894</v>
      </c>
      <c r="N631">
        <v>4.6847008166773998</v>
      </c>
      <c r="O631">
        <v>0.53993554954767098</v>
      </c>
      <c r="P631">
        <v>6.6544505746210802</v>
      </c>
      <c r="Q631">
        <v>45.950581395348799</v>
      </c>
    </row>
    <row r="632" spans="1:17" x14ac:dyDescent="0.3">
      <c r="A632" t="s">
        <v>1393</v>
      </c>
      <c r="B632" t="s">
        <v>1394</v>
      </c>
      <c r="C632" t="str">
        <f>IFERROR(VLOOKUP(Table1[[#This Row],[Ticker]],[1]!Table1[[Symbol]:[Industry]],2,FALSE),"-")</f>
        <v>-</v>
      </c>
      <c r="D632" t="s">
        <v>137</v>
      </c>
      <c r="E632">
        <v>6559.2284994000001</v>
      </c>
      <c r="F632">
        <v>959.6</v>
      </c>
      <c r="G632">
        <v>140.38068485777899</v>
      </c>
      <c r="H632">
        <v>9.7597257381226203</v>
      </c>
      <c r="I632">
        <v>134.917642905706</v>
      </c>
      <c r="J632">
        <v>-3.7629453647461801</v>
      </c>
      <c r="K632">
        <v>850.26997904986399</v>
      </c>
      <c r="L632">
        <v>660.20036846666801</v>
      </c>
      <c r="M632">
        <v>40.158325964254502</v>
      </c>
      <c r="N632">
        <v>4.7460492585226604</v>
      </c>
      <c r="O632">
        <v>2.6636858617510502</v>
      </c>
      <c r="P632">
        <v>11.5047936640266</v>
      </c>
      <c r="Q632">
        <v>169.17251051893399</v>
      </c>
    </row>
    <row r="633" spans="1:17" hidden="1" x14ac:dyDescent="0.3">
      <c r="A633" t="s">
        <v>1395</v>
      </c>
      <c r="B633" t="s">
        <v>1396</v>
      </c>
      <c r="C633" t="str">
        <f>IFERROR(VLOOKUP(Table1[[#This Row],[Ticker]],[1]!Table1[[Symbol]:[Industry]],2,FALSE),"-")</f>
        <v>-</v>
      </c>
      <c r="D633" t="s">
        <v>129</v>
      </c>
      <c r="E633">
        <v>6529.0623716999999</v>
      </c>
      <c r="F633">
        <v>361.35</v>
      </c>
      <c r="G633">
        <v>486.27549915486298</v>
      </c>
      <c r="H633">
        <v>15.075178980780301</v>
      </c>
      <c r="I633">
        <v>164.01493105922199</v>
      </c>
      <c r="J633">
        <v>10.6731325871812</v>
      </c>
      <c r="K633">
        <v>279.77364150676198</v>
      </c>
      <c r="L633">
        <v>198.741251730546</v>
      </c>
      <c r="M633">
        <v>38.585604425528899</v>
      </c>
      <c r="N633">
        <v>18.006347856263002</v>
      </c>
      <c r="O633">
        <v>1.06072927003131</v>
      </c>
      <c r="P633">
        <v>0.17988100179879801</v>
      </c>
      <c r="Q633">
        <v>541.82948490230899</v>
      </c>
    </row>
    <row r="634" spans="1:17" x14ac:dyDescent="0.3">
      <c r="A634" t="s">
        <v>1397</v>
      </c>
      <c r="B634" t="s">
        <v>1398</v>
      </c>
      <c r="C634" t="str">
        <f>IFERROR(VLOOKUP(Table1[[#This Row],[Ticker]],[1]!Table1[[Symbol]:[Industry]],2,FALSE),"-")</f>
        <v>-</v>
      </c>
      <c r="D634" t="s">
        <v>21</v>
      </c>
      <c r="E634">
        <v>6523.9062774599997</v>
      </c>
      <c r="F634">
        <v>855.95</v>
      </c>
      <c r="G634">
        <v>84.624166556589401</v>
      </c>
      <c r="H634">
        <v>2.5231119920124501</v>
      </c>
      <c r="I634">
        <v>86.452083892994693</v>
      </c>
      <c r="J634">
        <v>1.2699108393704499</v>
      </c>
      <c r="K634">
        <v>771.02927002637296</v>
      </c>
      <c r="L634">
        <v>606.16144813394601</v>
      </c>
      <c r="M634">
        <v>55.0866891576973</v>
      </c>
      <c r="N634">
        <v>4.2861717429628596</v>
      </c>
      <c r="O634">
        <v>0.65924259343012703</v>
      </c>
      <c r="P634">
        <v>6.7527308838132898</v>
      </c>
      <c r="Q634">
        <v>116.012618296529</v>
      </c>
    </row>
    <row r="635" spans="1:17" hidden="1" x14ac:dyDescent="0.3">
      <c r="A635" t="s">
        <v>1399</v>
      </c>
      <c r="B635" t="s">
        <v>1400</v>
      </c>
      <c r="C635" t="str">
        <f>IFERROR(VLOOKUP(Table1[[#This Row],[Ticker]],[1]!Table1[[Symbol]:[Industry]],2,FALSE),"-")</f>
        <v>-</v>
      </c>
      <c r="D635" t="s">
        <v>65</v>
      </c>
      <c r="E635">
        <v>6515.361363</v>
      </c>
      <c r="F635">
        <v>424.5</v>
      </c>
      <c r="G635">
        <v>-21.943930182128</v>
      </c>
      <c r="H635">
        <v>11.1201310810014</v>
      </c>
      <c r="I635">
        <v>7.7933828013815702</v>
      </c>
      <c r="J635">
        <v>7.3930185117735503</v>
      </c>
      <c r="K635">
        <v>382.04036816391402</v>
      </c>
      <c r="M635">
        <v>51.807923930559298</v>
      </c>
      <c r="N635">
        <v>8.8770337310762599</v>
      </c>
      <c r="O635">
        <v>1.22099499091387</v>
      </c>
      <c r="P635">
        <v>4.3109540636042398</v>
      </c>
      <c r="Q635">
        <v>32.863849765258202</v>
      </c>
    </row>
    <row r="636" spans="1:17" x14ac:dyDescent="0.3">
      <c r="A636" t="s">
        <v>1401</v>
      </c>
      <c r="B636" t="s">
        <v>1402</v>
      </c>
      <c r="C636" t="str">
        <f>IFERROR(VLOOKUP(Table1[[#This Row],[Ticker]],[1]!Table1[[Symbol]:[Industry]],2,FALSE),"-")</f>
        <v>-</v>
      </c>
      <c r="D636" t="s">
        <v>1403</v>
      </c>
      <c r="E636">
        <v>6497.4889347500002</v>
      </c>
      <c r="F636">
        <v>512.5</v>
      </c>
      <c r="G636">
        <v>5.1014328912753601</v>
      </c>
      <c r="H636">
        <v>-6.2580639312381097</v>
      </c>
      <c r="I636">
        <v>-25.568379694313901</v>
      </c>
      <c r="J636">
        <v>-1.52154208906774</v>
      </c>
      <c r="K636">
        <v>521.76573912755896</v>
      </c>
      <c r="L636">
        <v>508.06262354786799</v>
      </c>
      <c r="M636">
        <v>48.695451910560003</v>
      </c>
      <c r="N636">
        <v>-1.28347878818836</v>
      </c>
      <c r="O636">
        <v>0.92983404154236404</v>
      </c>
      <c r="P636">
        <v>34.039024390243902</v>
      </c>
      <c r="Q636">
        <v>31.765008355829799</v>
      </c>
    </row>
    <row r="637" spans="1:17" hidden="1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1235</v>
      </c>
      <c r="E637">
        <v>6496.9056107910001</v>
      </c>
      <c r="F637">
        <v>1154.02</v>
      </c>
      <c r="G637">
        <v>-17.488577493277401</v>
      </c>
      <c r="H637">
        <v>-3.4405409352220802</v>
      </c>
      <c r="I637">
        <v>-6.06852125296703</v>
      </c>
      <c r="J637">
        <v>0.24716961408247201</v>
      </c>
      <c r="K637">
        <v>1143.17891918282</v>
      </c>
      <c r="L637">
        <v>1117.5601600169</v>
      </c>
      <c r="M637">
        <v>63.340787818078198</v>
      </c>
      <c r="N637">
        <v>0.496668170788439</v>
      </c>
      <c r="O637">
        <v>0.71703448228195399</v>
      </c>
      <c r="P637">
        <v>14.848962756278</v>
      </c>
      <c r="Q637">
        <v>33.287903812614701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1408</v>
      </c>
      <c r="E638">
        <v>6476.6326989250001</v>
      </c>
      <c r="F638">
        <v>490.45</v>
      </c>
      <c r="G638">
        <v>-34.265093370989803</v>
      </c>
      <c r="H638">
        <v>-5.5253779635557603</v>
      </c>
      <c r="I638">
        <v>4.7785838512577596</v>
      </c>
      <c r="J638">
        <v>-2.88034932510367</v>
      </c>
      <c r="K638">
        <v>499.552867660625</v>
      </c>
      <c r="L638">
        <v>498.14749899493103</v>
      </c>
      <c r="M638">
        <v>39.1376827184409</v>
      </c>
      <c r="N638">
        <v>-0.26473050727884301</v>
      </c>
      <c r="O638">
        <v>0.73736130420094803</v>
      </c>
      <c r="P638">
        <v>36.476705066775402</v>
      </c>
      <c r="Q638">
        <v>25.418744406086098</v>
      </c>
    </row>
    <row r="639" spans="1:17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101</v>
      </c>
      <c r="E639">
        <v>6473.7525288899997</v>
      </c>
      <c r="F639">
        <v>231.69</v>
      </c>
      <c r="G639">
        <v>-24.546907546261099</v>
      </c>
      <c r="H639">
        <v>6.1829788040593101</v>
      </c>
      <c r="I639">
        <v>-18.388898292672</v>
      </c>
      <c r="J639">
        <v>5.3464522708662798</v>
      </c>
      <c r="K639">
        <v>216.79920579754</v>
      </c>
      <c r="L639">
        <v>224.000752869812</v>
      </c>
      <c r="M639">
        <v>42.4757166152582</v>
      </c>
      <c r="N639">
        <v>6.76869941273503</v>
      </c>
      <c r="O639">
        <v>1.8223058677055499</v>
      </c>
      <c r="P639">
        <v>19.556303681643499</v>
      </c>
      <c r="Q639">
        <v>34.274123442480402</v>
      </c>
    </row>
    <row r="640" spans="1:17" x14ac:dyDescent="0.3">
      <c r="A640" t="s">
        <v>1411</v>
      </c>
      <c r="B640" t="s">
        <v>1412</v>
      </c>
      <c r="C640" t="str">
        <f>IFERROR(VLOOKUP(Table1[[#This Row],[Ticker]],[1]!Table1[[Symbol]:[Industry]],2,FALSE),"-")</f>
        <v>-</v>
      </c>
      <c r="D640" t="s">
        <v>104</v>
      </c>
      <c r="E640">
        <v>6459.3106766800001</v>
      </c>
      <c r="F640">
        <v>1363.1</v>
      </c>
      <c r="G640">
        <v>-31.657593332465002</v>
      </c>
      <c r="H640">
        <v>-5.0522432724802204</v>
      </c>
      <c r="I640">
        <v>-16.163091208651299</v>
      </c>
      <c r="J640">
        <v>-0.30478844712895498</v>
      </c>
      <c r="K640">
        <v>1366.3062942977599</v>
      </c>
      <c r="L640">
        <v>1401.67547415029</v>
      </c>
      <c r="M640">
        <v>42.337655042375602</v>
      </c>
      <c r="N640">
        <v>-9.4763407712927794E-2</v>
      </c>
      <c r="O640">
        <v>0.82680599564399204</v>
      </c>
      <c r="P640">
        <v>23.244809625119199</v>
      </c>
      <c r="Q640">
        <v>9.0479999999999894</v>
      </c>
    </row>
    <row r="641" spans="1:17" hidden="1" x14ac:dyDescent="0.3">
      <c r="A641" t="s">
        <v>1413</v>
      </c>
      <c r="B641" t="s">
        <v>1414</v>
      </c>
      <c r="C641" t="str">
        <f>IFERROR(VLOOKUP(Table1[[#This Row],[Ticker]],[1]!Table1[[Symbol]:[Industry]],2,FALSE),"-")</f>
        <v>-</v>
      </c>
      <c r="D641" t="s">
        <v>621</v>
      </c>
      <c r="E641">
        <v>6435.305465505</v>
      </c>
      <c r="F641">
        <v>4051.05</v>
      </c>
      <c r="G641">
        <v>4.7458693190147603</v>
      </c>
      <c r="H641">
        <v>20.842512839069101</v>
      </c>
      <c r="I641">
        <v>10.143531651185301</v>
      </c>
      <c r="J641">
        <v>-1.9908051357087999</v>
      </c>
      <c r="K641">
        <v>3599.1531016256499</v>
      </c>
      <c r="L641">
        <v>3381.5823406209902</v>
      </c>
      <c r="M641">
        <v>50.020885915261204</v>
      </c>
      <c r="N641">
        <v>5.8389608324231901</v>
      </c>
      <c r="O641">
        <v>1.4389762794588199</v>
      </c>
      <c r="P641">
        <v>5.8688488169733803</v>
      </c>
      <c r="Q641">
        <v>34.720651812437602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Row],[Ticker]],[1]!Table1[[Symbol]:[Industry]],2,FALSE),"-")</f>
        <v>-</v>
      </c>
      <c r="D642" t="s">
        <v>417</v>
      </c>
      <c r="E642">
        <v>6411.2058749199996</v>
      </c>
      <c r="F642">
        <v>297.7</v>
      </c>
      <c r="G642">
        <v>-38.675465750127998</v>
      </c>
      <c r="H642">
        <v>1.99560263532065</v>
      </c>
      <c r="I642">
        <v>-26.5541542946272</v>
      </c>
      <c r="J642">
        <v>4.05833670743234</v>
      </c>
      <c r="K642">
        <v>290.79762757792003</v>
      </c>
      <c r="L642">
        <v>325.54090496275302</v>
      </c>
      <c r="M642">
        <v>41.464389570785002</v>
      </c>
      <c r="N642">
        <v>3.14169160282737</v>
      </c>
      <c r="O642">
        <v>2.4315619378565998</v>
      </c>
      <c r="P642">
        <v>58.179375209942897</v>
      </c>
      <c r="Q642">
        <v>15.32055006779</v>
      </c>
    </row>
    <row r="643" spans="1:17" x14ac:dyDescent="0.3">
      <c r="A643" t="s">
        <v>1417</v>
      </c>
      <c r="B643" t="s">
        <v>1418</v>
      </c>
      <c r="C643" t="str">
        <f>IFERROR(VLOOKUP(Table1[[#This Row],[Ticker]],[1]!Table1[[Symbol]:[Industry]],2,FALSE),"-")</f>
        <v>-</v>
      </c>
      <c r="D643" t="s">
        <v>649</v>
      </c>
      <c r="E643">
        <v>6399.1735446000002</v>
      </c>
      <c r="F643">
        <v>509.7</v>
      </c>
      <c r="G643">
        <v>32.783001724987201</v>
      </c>
      <c r="H643">
        <v>35.122531721172102</v>
      </c>
      <c r="I643">
        <v>20.091669624425801</v>
      </c>
      <c r="J643">
        <v>15.3608128250111</v>
      </c>
      <c r="K643">
        <v>404.138741152536</v>
      </c>
      <c r="L643">
        <v>381.76970507762502</v>
      </c>
      <c r="M643">
        <v>60.280475172651101</v>
      </c>
      <c r="N643">
        <v>16.229550501161501</v>
      </c>
      <c r="O643">
        <v>2.7687450226784098</v>
      </c>
      <c r="P643">
        <v>3.5805375711202601</v>
      </c>
      <c r="Q643">
        <v>66.351174934725805</v>
      </c>
    </row>
    <row r="644" spans="1:17" hidden="1" x14ac:dyDescent="0.3">
      <c r="A644" t="s">
        <v>1419</v>
      </c>
      <c r="B644" t="s">
        <v>1420</v>
      </c>
      <c r="C644" t="str">
        <f>IFERROR(VLOOKUP(Table1[[#This Row],[Ticker]],[1]!Table1[[Symbol]:[Industry]],2,FALSE),"-")</f>
        <v>-</v>
      </c>
      <c r="D644" t="s">
        <v>46</v>
      </c>
      <c r="E644">
        <v>6347.84</v>
      </c>
      <c r="F644">
        <v>92</v>
      </c>
      <c r="G644">
        <v>-32.628980980386402</v>
      </c>
      <c r="H644">
        <v>-4.3146515276942399</v>
      </c>
      <c r="I644">
        <v>-2.3318416924310101</v>
      </c>
      <c r="J644">
        <v>-0.15128528569480401</v>
      </c>
      <c r="K644">
        <v>92.121127294122601</v>
      </c>
      <c r="L644">
        <v>93.221678064622793</v>
      </c>
      <c r="M644">
        <v>53.081674366169402</v>
      </c>
      <c r="N644">
        <v>5.1279735837628205E-4</v>
      </c>
      <c r="O644">
        <v>0.89230769230769202</v>
      </c>
      <c r="P644">
        <v>11.9565217391304</v>
      </c>
      <c r="Q644">
        <v>8.2352941176470509</v>
      </c>
    </row>
    <row r="645" spans="1:17" hidden="1" x14ac:dyDescent="0.3">
      <c r="A645" t="s">
        <v>1421</v>
      </c>
      <c r="B645" t="s">
        <v>1422</v>
      </c>
      <c r="C645" t="str">
        <f>IFERROR(VLOOKUP(Table1[[#This Row],[Ticker]],[1]!Table1[[Symbol]:[Industry]],2,FALSE),"-")</f>
        <v>-</v>
      </c>
      <c r="D645" t="s">
        <v>597</v>
      </c>
      <c r="E645">
        <v>6300.2404667999999</v>
      </c>
      <c r="F645">
        <v>6151.65</v>
      </c>
      <c r="G645">
        <v>69.2184090840544</v>
      </c>
      <c r="H645">
        <v>-9.0110676048146594</v>
      </c>
      <c r="I645">
        <v>71.090376592473206</v>
      </c>
      <c r="J645">
        <v>-1.0173697107311901</v>
      </c>
      <c r="K645">
        <v>5631.4772920647401</v>
      </c>
      <c r="L645">
        <v>4371.6647959059201</v>
      </c>
      <c r="M645">
        <v>71.076953400788</v>
      </c>
      <c r="N645">
        <v>1.43033557832255</v>
      </c>
      <c r="O645">
        <v>0.67596003185866305</v>
      </c>
      <c r="P645">
        <v>8.8959872554517894</v>
      </c>
      <c r="Q645">
        <v>115.273306270996</v>
      </c>
    </row>
    <row r="646" spans="1:17" hidden="1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D646" t="s">
        <v>965</v>
      </c>
      <c r="E646">
        <v>6266.1528877000001</v>
      </c>
      <c r="F646">
        <v>101</v>
      </c>
      <c r="M646">
        <v>50</v>
      </c>
      <c r="O646">
        <v>1</v>
      </c>
    </row>
    <row r="647" spans="1:17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D647" t="s">
        <v>46</v>
      </c>
      <c r="E647">
        <v>6234.6063634399998</v>
      </c>
      <c r="F647">
        <v>541.75</v>
      </c>
      <c r="G647">
        <v>93.950805180597996</v>
      </c>
      <c r="H647">
        <v>20.288162816381998</v>
      </c>
      <c r="I647">
        <v>30.1654268603986</v>
      </c>
      <c r="J647">
        <v>10.71301196794</v>
      </c>
      <c r="K647">
        <v>453.07410985043299</v>
      </c>
      <c r="L647">
        <v>398.99091512986303</v>
      </c>
      <c r="M647">
        <v>33.653866008027897</v>
      </c>
      <c r="N647">
        <v>15.0290362562098</v>
      </c>
      <c r="O647">
        <v>2.5784405436166402</v>
      </c>
      <c r="P647">
        <v>4.1070604522381204</v>
      </c>
      <c r="Q647">
        <v>134.93061578490801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621</v>
      </c>
      <c r="E648">
        <v>6220.8234069999999</v>
      </c>
      <c r="F648">
        <v>512.6</v>
      </c>
      <c r="G648">
        <v>25.4515343175201</v>
      </c>
      <c r="H648">
        <v>0.30040589467921502</v>
      </c>
      <c r="I648">
        <v>17.646971243448601</v>
      </c>
      <c r="J648">
        <v>1.70190862671848</v>
      </c>
      <c r="K648">
        <v>465.35026762210799</v>
      </c>
      <c r="L648">
        <v>427.65987718776</v>
      </c>
      <c r="M648">
        <v>46.666928457462298</v>
      </c>
      <c r="N648">
        <v>8.4202562710116293</v>
      </c>
      <c r="O648">
        <v>1.5346181254650799</v>
      </c>
      <c r="P648">
        <v>4.36012485368708</v>
      </c>
      <c r="Q648">
        <v>72.128945601074506</v>
      </c>
    </row>
    <row r="649" spans="1:17" hidden="1" x14ac:dyDescent="0.3">
      <c r="A649" t="s">
        <v>1429</v>
      </c>
      <c r="B649" t="s">
        <v>1430</v>
      </c>
      <c r="C649" t="str">
        <f>IFERROR(VLOOKUP(Table1[[#This Row],[Ticker]],[1]!Table1[[Symbol]:[Industry]],2,FALSE),"-")</f>
        <v>-</v>
      </c>
      <c r="D649" t="s">
        <v>24</v>
      </c>
      <c r="E649">
        <v>6205.8639671250003</v>
      </c>
      <c r="F649">
        <v>728.2</v>
      </c>
      <c r="G649">
        <v>73.170828879724894</v>
      </c>
      <c r="H649">
        <v>10.7345749139372</v>
      </c>
      <c r="I649">
        <v>87.232674050033296</v>
      </c>
      <c r="J649">
        <v>2.5265389820876201</v>
      </c>
      <c r="K649">
        <v>602.73637913696496</v>
      </c>
      <c r="M649">
        <v>41.898115542187803</v>
      </c>
      <c r="N649">
        <v>9.4987974421656993</v>
      </c>
      <c r="O649">
        <v>0.68848847086151099</v>
      </c>
      <c r="P649">
        <v>4.4905245811590104</v>
      </c>
      <c r="Q649">
        <v>99.506849315068493</v>
      </c>
    </row>
    <row r="650" spans="1:17" hidden="1" x14ac:dyDescent="0.3">
      <c r="A650" t="s">
        <v>1431</v>
      </c>
      <c r="B650" t="s">
        <v>1432</v>
      </c>
      <c r="C650" t="str">
        <f>IFERROR(VLOOKUP(Table1[[#This Row],[Ticker]],[1]!Table1[[Symbol]:[Industry]],2,FALSE),"-")</f>
        <v>-</v>
      </c>
      <c r="D650" t="s">
        <v>516</v>
      </c>
      <c r="E650">
        <v>6195.0492403199996</v>
      </c>
      <c r="F650">
        <v>699.35</v>
      </c>
      <c r="G650">
        <v>3.76279430876354</v>
      </c>
      <c r="H650">
        <v>18.431267997486799</v>
      </c>
      <c r="I650">
        <v>12.688063343957801</v>
      </c>
      <c r="J650">
        <v>2.8366312284025899</v>
      </c>
      <c r="K650">
        <v>617.26253218894999</v>
      </c>
      <c r="M650">
        <v>47.401761250212402</v>
      </c>
      <c r="N650">
        <v>8.0832487819203003</v>
      </c>
      <c r="O650">
        <v>1.8472803806877101</v>
      </c>
      <c r="P650">
        <v>6.69192821906055</v>
      </c>
      <c r="Q650">
        <v>34.710584609457698</v>
      </c>
    </row>
    <row r="651" spans="1:17" x14ac:dyDescent="0.3">
      <c r="A651" t="s">
        <v>1433</v>
      </c>
      <c r="B651" t="s">
        <v>1434</v>
      </c>
      <c r="C651" t="str">
        <f>IFERROR(VLOOKUP(Table1[[#This Row],[Ticker]],[1]!Table1[[Symbol]:[Industry]],2,FALSE),"-")</f>
        <v>-</v>
      </c>
      <c r="D651" t="s">
        <v>129</v>
      </c>
      <c r="E651">
        <v>6181.5484639599999</v>
      </c>
      <c r="F651">
        <v>629.85</v>
      </c>
      <c r="G651">
        <v>26.3417764501025</v>
      </c>
      <c r="H651">
        <v>3.00829830450609</v>
      </c>
      <c r="I651">
        <v>-1.72835924190803</v>
      </c>
      <c r="J651">
        <v>-1.4803992097454299</v>
      </c>
      <c r="K651">
        <v>595.80077967178102</v>
      </c>
      <c r="L651">
        <v>563.84001435336199</v>
      </c>
      <c r="M651">
        <v>39.953168338012198</v>
      </c>
      <c r="N651">
        <v>4.1762743277498897</v>
      </c>
      <c r="O651">
        <v>0.85424281455343998</v>
      </c>
      <c r="P651">
        <v>33.627054060490501</v>
      </c>
      <c r="Q651">
        <v>72.786502983334401</v>
      </c>
    </row>
    <row r="652" spans="1:17" x14ac:dyDescent="0.3">
      <c r="A652" t="s">
        <v>1435</v>
      </c>
      <c r="B652" t="s">
        <v>1436</v>
      </c>
      <c r="C652" t="str">
        <f>IFERROR(VLOOKUP(Table1[[#This Row],[Ticker]],[1]!Table1[[Symbol]:[Industry]],2,FALSE),"-")</f>
        <v>-</v>
      </c>
      <c r="D652" t="s">
        <v>600</v>
      </c>
      <c r="E652">
        <v>6160.9380850850002</v>
      </c>
      <c r="F652">
        <v>141.06</v>
      </c>
      <c r="G652">
        <v>-31.180819337458299</v>
      </c>
      <c r="H652">
        <v>1.51480583664685</v>
      </c>
      <c r="I652">
        <v>-12.9477586474483</v>
      </c>
      <c r="J652">
        <v>2.4953312556585798</v>
      </c>
      <c r="K652">
        <v>130.18110333457</v>
      </c>
      <c r="L652">
        <v>138.99506775258601</v>
      </c>
      <c r="M652">
        <v>43.336161239500598</v>
      </c>
      <c r="N652">
        <v>7.4871502298578401</v>
      </c>
      <c r="O652">
        <v>0.83507502483470297</v>
      </c>
      <c r="P652">
        <v>26.931802070041101</v>
      </c>
      <c r="Q652">
        <v>28.821917808219101</v>
      </c>
    </row>
    <row r="653" spans="1:17" x14ac:dyDescent="0.3">
      <c r="A653" t="s">
        <v>1437</v>
      </c>
      <c r="B653" t="s">
        <v>1438</v>
      </c>
      <c r="C653" t="str">
        <f>IFERROR(VLOOKUP(Table1[[#This Row],[Ticker]],[1]!Table1[[Symbol]:[Industry]],2,FALSE),"-")</f>
        <v>-</v>
      </c>
      <c r="D653" t="s">
        <v>485</v>
      </c>
      <c r="E653">
        <v>6151.2506739500004</v>
      </c>
      <c r="F653">
        <v>325.8</v>
      </c>
      <c r="G653">
        <v>-21.397041816888301</v>
      </c>
      <c r="H653">
        <v>-19.537133963291399</v>
      </c>
      <c r="I653">
        <v>-30.6064044319948</v>
      </c>
      <c r="J653">
        <v>-1.49874932808692</v>
      </c>
      <c r="K653">
        <v>358.67559369606198</v>
      </c>
      <c r="L653">
        <v>388.07315705823999</v>
      </c>
      <c r="M653">
        <v>40.821863721036898</v>
      </c>
      <c r="N653">
        <v>-2.9449146325891702</v>
      </c>
      <c r="O653">
        <v>0.65724834433024504</v>
      </c>
      <c r="P653">
        <v>66.482504604051499</v>
      </c>
      <c r="Q653">
        <v>24.0434037692747</v>
      </c>
    </row>
    <row r="654" spans="1:17" hidden="1" x14ac:dyDescent="0.3">
      <c r="A654" t="s">
        <v>1439</v>
      </c>
      <c r="B654" t="s">
        <v>1440</v>
      </c>
      <c r="C654" t="str">
        <f>IFERROR(VLOOKUP(Table1[[#This Row],[Ticker]],[1]!Table1[[Symbol]:[Industry]],2,FALSE),"-")</f>
        <v>-</v>
      </c>
      <c r="D654" t="s">
        <v>43</v>
      </c>
      <c r="E654">
        <v>6138.2645295000002</v>
      </c>
      <c r="F654">
        <v>4069.65</v>
      </c>
      <c r="G654">
        <v>-8.7819008910028593</v>
      </c>
      <c r="H654">
        <v>-3.7378137817986601</v>
      </c>
      <c r="I654">
        <v>11.0692685835556</v>
      </c>
      <c r="J654">
        <v>-5.5974034780470596</v>
      </c>
      <c r="K654">
        <v>4002.8754977338999</v>
      </c>
      <c r="L654">
        <v>3695.8494904788099</v>
      </c>
      <c r="M654">
        <v>52.186559767500498</v>
      </c>
      <c r="N654">
        <v>-1.61053743881108</v>
      </c>
      <c r="O654">
        <v>1.57303162393855</v>
      </c>
      <c r="P654">
        <v>11.127492536213101</v>
      </c>
      <c r="Q654">
        <v>28.827160493827101</v>
      </c>
    </row>
    <row r="655" spans="1:17" hidden="1" x14ac:dyDescent="0.3">
      <c r="A655" t="s">
        <v>1441</v>
      </c>
      <c r="B655" t="s">
        <v>1442</v>
      </c>
      <c r="C655" t="str">
        <f>IFERROR(VLOOKUP(Table1[[#This Row],[Ticker]],[1]!Table1[[Symbol]:[Industry]],2,FALSE),"-")</f>
        <v>-</v>
      </c>
      <c r="D655" t="s">
        <v>371</v>
      </c>
      <c r="E655">
        <v>6135.6191325</v>
      </c>
      <c r="F655">
        <v>269.55</v>
      </c>
      <c r="G655">
        <v>146.54808139385901</v>
      </c>
      <c r="H655">
        <v>2.1150609323696501</v>
      </c>
      <c r="I655">
        <v>71.869412413272201</v>
      </c>
      <c r="J655">
        <v>-5.32830005175067</v>
      </c>
      <c r="K655">
        <v>253.94529602086101</v>
      </c>
      <c r="L655">
        <v>196.113625513426</v>
      </c>
      <c r="M655">
        <v>78.865086079376695</v>
      </c>
      <c r="N655">
        <v>0.16984253860288201</v>
      </c>
      <c r="O655">
        <v>0.53465252327285695</v>
      </c>
      <c r="P655">
        <v>11.2966054535336</v>
      </c>
      <c r="Q655">
        <v>185.23809523809501</v>
      </c>
    </row>
    <row r="656" spans="1:17" x14ac:dyDescent="0.3">
      <c r="A656" t="s">
        <v>1443</v>
      </c>
      <c r="B656" t="s">
        <v>1444</v>
      </c>
      <c r="C656" t="str">
        <f>IFERROR(VLOOKUP(Table1[[#This Row],[Ticker]],[1]!Table1[[Symbol]:[Industry]],2,FALSE),"-")</f>
        <v>-</v>
      </c>
      <c r="D656" t="s">
        <v>335</v>
      </c>
      <c r="E656">
        <v>6127.0847819999999</v>
      </c>
      <c r="F656">
        <v>337.3</v>
      </c>
      <c r="G656">
        <v>156.571519228033</v>
      </c>
      <c r="H656">
        <v>-0.598671067122023</v>
      </c>
      <c r="I656">
        <v>83.954202136865405</v>
      </c>
      <c r="J656">
        <v>-3.6415450259545401</v>
      </c>
      <c r="K656">
        <v>275.363280613163</v>
      </c>
      <c r="L656">
        <v>215.57672864921699</v>
      </c>
      <c r="M656">
        <v>38.400705073785403</v>
      </c>
      <c r="N656">
        <v>15.751647394765399</v>
      </c>
      <c r="O656">
        <v>1.7064711234016801</v>
      </c>
      <c r="P656">
        <v>4.4322561517936503</v>
      </c>
      <c r="Q656">
        <v>190.15053763440801</v>
      </c>
    </row>
    <row r="657" spans="1:17" x14ac:dyDescent="0.3">
      <c r="A657" t="s">
        <v>1445</v>
      </c>
      <c r="B657" t="s">
        <v>1446</v>
      </c>
      <c r="C657" t="str">
        <f>IFERROR(VLOOKUP(Table1[[#This Row],[Ticker]],[1]!Table1[[Symbol]:[Industry]],2,FALSE),"-")</f>
        <v>-</v>
      </c>
      <c r="D657" t="s">
        <v>694</v>
      </c>
      <c r="E657">
        <v>6125.1841018499999</v>
      </c>
      <c r="F657">
        <v>215.29</v>
      </c>
      <c r="G657">
        <v>171.91371874413099</v>
      </c>
      <c r="H657">
        <v>1.5410185753985399</v>
      </c>
      <c r="I657">
        <v>16.223205768249301</v>
      </c>
      <c r="J657">
        <v>-2.6394144404906101</v>
      </c>
      <c r="K657">
        <v>190.81677473006201</v>
      </c>
      <c r="L657">
        <v>163.27660222619701</v>
      </c>
      <c r="M657">
        <v>57.358512676882</v>
      </c>
      <c r="N657">
        <v>7.6760169675272403</v>
      </c>
      <c r="O657">
        <v>1.39757935584505</v>
      </c>
      <c r="P657">
        <v>7.6687259045938196</v>
      </c>
      <c r="Q657">
        <v>200.684357541899</v>
      </c>
    </row>
    <row r="658" spans="1:17" x14ac:dyDescent="0.3">
      <c r="A658" t="s">
        <v>1447</v>
      </c>
      <c r="B658" t="s">
        <v>1448</v>
      </c>
      <c r="C658" t="str">
        <f>IFERROR(VLOOKUP(Table1[[#This Row],[Ticker]],[1]!Table1[[Symbol]:[Industry]],2,FALSE),"-")</f>
        <v>-</v>
      </c>
      <c r="D658" t="s">
        <v>485</v>
      </c>
      <c r="E658">
        <v>6122.0999919249998</v>
      </c>
      <c r="F658">
        <v>905.75</v>
      </c>
      <c r="G658">
        <v>57.339878889025897</v>
      </c>
      <c r="H658">
        <v>-1.2232776498035001</v>
      </c>
      <c r="I658">
        <v>-8.6313978099655202</v>
      </c>
      <c r="J658">
        <v>7.6572319664034101</v>
      </c>
      <c r="K658">
        <v>828.74645320700199</v>
      </c>
      <c r="L658">
        <v>781.80155028655395</v>
      </c>
      <c r="M658">
        <v>62.890056856982298</v>
      </c>
      <c r="N658">
        <v>8.1999718318370896</v>
      </c>
      <c r="O658">
        <v>1.61501255130079</v>
      </c>
      <c r="P658">
        <v>12.939552856748501</v>
      </c>
      <c r="Q658">
        <v>91.187335092348206</v>
      </c>
    </row>
    <row r="659" spans="1:17" x14ac:dyDescent="0.3">
      <c r="A659" t="s">
        <v>1449</v>
      </c>
      <c r="B659" t="s">
        <v>1450</v>
      </c>
      <c r="C659" t="str">
        <f>IFERROR(VLOOKUP(Table1[[#This Row],[Ticker]],[1]!Table1[[Symbol]:[Industry]],2,FALSE),"-")</f>
        <v>-</v>
      </c>
      <c r="D659" t="s">
        <v>137</v>
      </c>
      <c r="E659">
        <v>6118.3906266000004</v>
      </c>
      <c r="F659">
        <v>963.55</v>
      </c>
      <c r="G659">
        <v>27.7109399682301</v>
      </c>
      <c r="H659">
        <v>4.0751463018656002</v>
      </c>
      <c r="I659">
        <v>0.89680079701312998</v>
      </c>
      <c r="J659">
        <v>-0.384527350394131</v>
      </c>
      <c r="K659">
        <v>883.78871711229601</v>
      </c>
      <c r="L659">
        <v>812.43952975262198</v>
      </c>
      <c r="M659">
        <v>48.8394864818004</v>
      </c>
      <c r="N659">
        <v>5.3052493814475401</v>
      </c>
      <c r="O659">
        <v>2.41187512349692</v>
      </c>
      <c r="P659">
        <v>4.09423486067148</v>
      </c>
      <c r="Q659">
        <v>60.324459234608902</v>
      </c>
    </row>
    <row r="660" spans="1:17" x14ac:dyDescent="0.3">
      <c r="A660" t="s">
        <v>1451</v>
      </c>
      <c r="B660" t="s">
        <v>1452</v>
      </c>
      <c r="C660" t="str">
        <f>IFERROR(VLOOKUP(Table1[[#This Row],[Ticker]],[1]!Table1[[Symbol]:[Industry]],2,FALSE),"-")</f>
        <v>-</v>
      </c>
      <c r="D660" t="s">
        <v>1453</v>
      </c>
      <c r="E660">
        <v>6098.5474847099904</v>
      </c>
      <c r="F660">
        <v>194.07</v>
      </c>
      <c r="G660">
        <v>-31.348519552844898</v>
      </c>
      <c r="H660">
        <v>-5.5996682329113998</v>
      </c>
      <c r="I660">
        <v>-12.254065901263401</v>
      </c>
      <c r="J660">
        <v>-0.64351326496940897</v>
      </c>
      <c r="K660">
        <v>188.16048134769301</v>
      </c>
      <c r="L660">
        <v>189.96800429603701</v>
      </c>
      <c r="M660">
        <v>51.185609190762499</v>
      </c>
      <c r="N660">
        <v>2.4270009037021101</v>
      </c>
      <c r="O660">
        <v>1.22317829582074</v>
      </c>
      <c r="P660">
        <v>21.682897923429699</v>
      </c>
      <c r="Q660">
        <v>14.4280660377358</v>
      </c>
    </row>
    <row r="661" spans="1:17" hidden="1" x14ac:dyDescent="0.3">
      <c r="A661" t="s">
        <v>1454</v>
      </c>
      <c r="B661" t="s">
        <v>1455</v>
      </c>
      <c r="C661" t="str">
        <f>IFERROR(VLOOKUP(Table1[[#This Row],[Ticker]],[1]!Table1[[Symbol]:[Industry]],2,FALSE),"-")</f>
        <v>-</v>
      </c>
      <c r="D661" t="s">
        <v>21</v>
      </c>
      <c r="E661">
        <v>6082.4604986249997</v>
      </c>
      <c r="F661">
        <v>2791.8</v>
      </c>
      <c r="G661">
        <v>133.93087083716301</v>
      </c>
      <c r="H661">
        <v>14.488253036621099</v>
      </c>
      <c r="I661">
        <v>22.499283007395199</v>
      </c>
      <c r="J661">
        <v>6.1669471688168898</v>
      </c>
      <c r="K661">
        <v>2401.5003584348701</v>
      </c>
      <c r="L661">
        <v>1987.1842876748999</v>
      </c>
      <c r="M661">
        <v>29.846175864790599</v>
      </c>
      <c r="N661">
        <v>11.0875217929869</v>
      </c>
      <c r="O661">
        <v>2.3107664683840698</v>
      </c>
      <c r="P661">
        <v>8.8867397378035609</v>
      </c>
      <c r="Q661">
        <v>213.14003701418801</v>
      </c>
    </row>
    <row r="662" spans="1:17" hidden="1" x14ac:dyDescent="0.3">
      <c r="A662" t="s">
        <v>1456</v>
      </c>
      <c r="B662" t="s">
        <v>1457</v>
      </c>
      <c r="C662" t="str">
        <f>IFERROR(VLOOKUP(Table1[[#This Row],[Ticker]],[1]!Table1[[Symbol]:[Industry]],2,FALSE),"-")</f>
        <v>-</v>
      </c>
      <c r="D662" t="s">
        <v>255</v>
      </c>
      <c r="E662">
        <v>6077.9063580000002</v>
      </c>
      <c r="F662">
        <v>358.3</v>
      </c>
      <c r="G662">
        <v>-9.0856078749365903</v>
      </c>
      <c r="H662">
        <v>4.5889429977983198</v>
      </c>
      <c r="I662">
        <v>17.2373942416429</v>
      </c>
      <c r="J662">
        <v>3.5879697286318399</v>
      </c>
      <c r="K662">
        <v>314.53788586091599</v>
      </c>
      <c r="M662">
        <v>51.844561866651297</v>
      </c>
      <c r="N662">
        <v>9.2587167282181806</v>
      </c>
      <c r="O662">
        <v>2.0099168117052102</v>
      </c>
      <c r="P662">
        <v>3.7677923527769899</v>
      </c>
      <c r="Q662">
        <v>49.229487713452698</v>
      </c>
    </row>
    <row r="663" spans="1:17" x14ac:dyDescent="0.3">
      <c r="A663" t="s">
        <v>1458</v>
      </c>
      <c r="B663" t="s">
        <v>1459</v>
      </c>
      <c r="C663" t="str">
        <f>IFERROR(VLOOKUP(Table1[[#This Row],[Ticker]],[1]!Table1[[Symbol]:[Industry]],2,FALSE),"-")</f>
        <v>-</v>
      </c>
      <c r="D663" t="s">
        <v>1460</v>
      </c>
      <c r="E663">
        <v>6056.1209327699999</v>
      </c>
      <c r="F663">
        <v>474.1</v>
      </c>
      <c r="G663">
        <v>-0.84308019709661797</v>
      </c>
      <c r="H663">
        <v>-5.2907427757749499</v>
      </c>
      <c r="I663">
        <v>1.09089527800482</v>
      </c>
      <c r="J663">
        <v>-0.75674543540858596</v>
      </c>
      <c r="K663">
        <v>459.06698892897703</v>
      </c>
      <c r="L663">
        <v>440.20768478604498</v>
      </c>
      <c r="M663">
        <v>35.870570665829902</v>
      </c>
      <c r="N663">
        <v>5.7591804486716898</v>
      </c>
      <c r="O663">
        <v>1.3736256389210899</v>
      </c>
      <c r="P663">
        <v>21.683189200590501</v>
      </c>
      <c r="Q663">
        <v>38.504236050248302</v>
      </c>
    </row>
    <row r="664" spans="1:17" x14ac:dyDescent="0.3">
      <c r="A664" t="s">
        <v>1461</v>
      </c>
      <c r="B664" t="s">
        <v>1462</v>
      </c>
      <c r="C664" t="str">
        <f>IFERROR(VLOOKUP(Table1[[#This Row],[Ticker]],[1]!Table1[[Symbol]:[Industry]],2,FALSE),"-")</f>
        <v>-</v>
      </c>
      <c r="D664" t="s">
        <v>371</v>
      </c>
      <c r="E664">
        <v>6044.9592969149999</v>
      </c>
      <c r="F664">
        <v>227.62</v>
      </c>
      <c r="G664">
        <v>255.68847933707301</v>
      </c>
      <c r="H664">
        <v>23.039738504180502</v>
      </c>
      <c r="I664">
        <v>53.247185888374602</v>
      </c>
      <c r="J664">
        <v>-0.50497866074581799</v>
      </c>
      <c r="K664">
        <v>181.177884041228</v>
      </c>
      <c r="L664">
        <v>140.14709295433499</v>
      </c>
      <c r="M664">
        <v>85.404178683384202</v>
      </c>
      <c r="N664">
        <v>11.7220939120081</v>
      </c>
      <c r="O664">
        <v>0.947300015276478</v>
      </c>
      <c r="P664">
        <v>5.3949565064581302</v>
      </c>
      <c r="Q664">
        <v>293.80622837370203</v>
      </c>
    </row>
    <row r="665" spans="1:17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-</v>
      </c>
      <c r="D665" t="s">
        <v>255</v>
      </c>
      <c r="E665">
        <v>5999.2129357599997</v>
      </c>
      <c r="F665">
        <v>1597.25</v>
      </c>
      <c r="G665">
        <v>71.004554447380102</v>
      </c>
      <c r="H665">
        <v>5.4722900530617702</v>
      </c>
      <c r="I665">
        <v>63.833694020134303</v>
      </c>
      <c r="J665">
        <v>3.5894602656755099</v>
      </c>
      <c r="K665">
        <v>1432.8685326889799</v>
      </c>
      <c r="L665">
        <v>1238.58971881092</v>
      </c>
      <c r="M665">
        <v>59.174954594495503</v>
      </c>
      <c r="N665">
        <v>8.5769966809973095</v>
      </c>
      <c r="O665">
        <v>1.41381828782402</v>
      </c>
      <c r="P665">
        <v>7.7007356393801798</v>
      </c>
      <c r="Q665">
        <v>100.634342419294</v>
      </c>
    </row>
    <row r="666" spans="1:17" hidden="1" x14ac:dyDescent="0.3">
      <c r="A666" t="s">
        <v>1465</v>
      </c>
      <c r="B666" t="s">
        <v>1466</v>
      </c>
      <c r="C666" t="str">
        <f>IFERROR(VLOOKUP(Table1[[#This Row],[Ticker]],[1]!Table1[[Symbol]:[Industry]],2,FALSE),"-")</f>
        <v>-</v>
      </c>
      <c r="D666" t="s">
        <v>691</v>
      </c>
      <c r="E666">
        <v>5998.8992356999997</v>
      </c>
      <c r="F666">
        <v>435.1</v>
      </c>
      <c r="G666">
        <v>-19.999907997339601</v>
      </c>
      <c r="H666">
        <v>-0.32735442113108199</v>
      </c>
      <c r="I666">
        <v>-18.996052994125201</v>
      </c>
      <c r="J666">
        <v>-0.37699344504476401</v>
      </c>
      <c r="K666">
        <v>434.13387526290097</v>
      </c>
      <c r="L666">
        <v>440.94314024253902</v>
      </c>
      <c r="M666">
        <v>37.140764703926401</v>
      </c>
      <c r="N666">
        <v>0.72139283658225695</v>
      </c>
      <c r="O666">
        <v>1.00653918645609</v>
      </c>
      <c r="P666">
        <v>29.7517811997241</v>
      </c>
      <c r="Q666">
        <v>10.712468193384201</v>
      </c>
    </row>
    <row r="667" spans="1:17" x14ac:dyDescent="0.3">
      <c r="A667" t="s">
        <v>1467</v>
      </c>
      <c r="B667" t="s">
        <v>1468</v>
      </c>
      <c r="C667" t="str">
        <f>IFERROR(VLOOKUP(Table1[[#This Row],[Ticker]],[1]!Table1[[Symbol]:[Industry]],2,FALSE),"-")</f>
        <v>-</v>
      </c>
      <c r="D667" t="s">
        <v>597</v>
      </c>
      <c r="E667">
        <v>5997.6821896199999</v>
      </c>
      <c r="F667">
        <v>1510.9</v>
      </c>
      <c r="G667">
        <v>-7.52310592225591</v>
      </c>
      <c r="H667">
        <v>-12.2707892066464</v>
      </c>
      <c r="I667">
        <v>-26.9696035114087</v>
      </c>
      <c r="J667">
        <v>-1.7213178589847</v>
      </c>
      <c r="K667">
        <v>1594.9946614793701</v>
      </c>
      <c r="L667">
        <v>1610.5122352906101</v>
      </c>
      <c r="M667">
        <v>33.211188071077302</v>
      </c>
      <c r="N667">
        <v>-1.7292658074795999</v>
      </c>
      <c r="O667">
        <v>1.2245136849102101</v>
      </c>
      <c r="P667">
        <v>34.1187371765173</v>
      </c>
      <c r="Q667">
        <v>29.136752136752101</v>
      </c>
    </row>
    <row r="668" spans="1:17" x14ac:dyDescent="0.3">
      <c r="A668" t="s">
        <v>1469</v>
      </c>
      <c r="B668" t="s">
        <v>1470</v>
      </c>
      <c r="C668" t="str">
        <f>IFERROR(VLOOKUP(Table1[[#This Row],[Ticker]],[1]!Table1[[Symbol]:[Industry]],2,FALSE),"-")</f>
        <v>-</v>
      </c>
      <c r="D668" t="s">
        <v>137</v>
      </c>
      <c r="E668">
        <v>5895.2250000000004</v>
      </c>
      <c r="F668">
        <v>193.58</v>
      </c>
      <c r="G668">
        <v>71.8989378013394</v>
      </c>
      <c r="H668">
        <v>-11.9216321636014</v>
      </c>
      <c r="I668">
        <v>16.830034311672499</v>
      </c>
      <c r="J668">
        <v>-3.86827581882882</v>
      </c>
      <c r="K668">
        <v>198.564395354091</v>
      </c>
      <c r="L668">
        <v>176.463381656378</v>
      </c>
      <c r="M668">
        <v>53.793689074065703</v>
      </c>
      <c r="N668">
        <v>-1.0816404976313301</v>
      </c>
      <c r="O668">
        <v>1.0011643291730801</v>
      </c>
      <c r="P668">
        <v>36.868478148568997</v>
      </c>
      <c r="Q668">
        <v>101.43600416232999</v>
      </c>
    </row>
    <row r="669" spans="1:17" x14ac:dyDescent="0.3">
      <c r="A669" t="s">
        <v>1471</v>
      </c>
      <c r="B669" t="s">
        <v>1472</v>
      </c>
      <c r="C669" t="str">
        <f>IFERROR(VLOOKUP(Table1[[#This Row],[Ticker]],[1]!Table1[[Symbol]:[Industry]],2,FALSE),"-")</f>
        <v>-</v>
      </c>
      <c r="D669" t="s">
        <v>445</v>
      </c>
      <c r="E669">
        <v>5888.2636775599904</v>
      </c>
      <c r="F669">
        <v>1688.5</v>
      </c>
      <c r="G669">
        <v>84.784388733119698</v>
      </c>
      <c r="H669">
        <v>24.503505974884899</v>
      </c>
      <c r="I669">
        <v>54.890972960132601</v>
      </c>
      <c r="J669">
        <v>3.4853578129833398</v>
      </c>
      <c r="K669">
        <v>1360.6281717582899</v>
      </c>
      <c r="L669">
        <v>1118.0741269182499</v>
      </c>
      <c r="M669">
        <v>46.671477217913598</v>
      </c>
      <c r="N669">
        <v>14.287905839413799</v>
      </c>
      <c r="O669">
        <v>1.8969541574155599</v>
      </c>
      <c r="P669">
        <v>2.63547527391174</v>
      </c>
      <c r="Q669">
        <v>140.06540129380801</v>
      </c>
    </row>
    <row r="670" spans="1:17" x14ac:dyDescent="0.3">
      <c r="A670" t="s">
        <v>1473</v>
      </c>
      <c r="B670" t="s">
        <v>1474</v>
      </c>
      <c r="C670" t="str">
        <f>IFERROR(VLOOKUP(Table1[[#This Row],[Ticker]],[1]!Table1[[Symbol]:[Industry]],2,FALSE),"-")</f>
        <v>-</v>
      </c>
      <c r="D670" t="s">
        <v>268</v>
      </c>
      <c r="E670">
        <v>5873.8526860800002</v>
      </c>
      <c r="F670">
        <v>788.45</v>
      </c>
      <c r="G670">
        <v>-9.0797760269168108</v>
      </c>
      <c r="H670">
        <v>-5.8381802167223702</v>
      </c>
      <c r="I670">
        <v>-4.00543828338526</v>
      </c>
      <c r="J670">
        <v>3.1481089661417698</v>
      </c>
      <c r="K670">
        <v>772.36231476759099</v>
      </c>
      <c r="L670">
        <v>756.18955759481605</v>
      </c>
      <c r="M670">
        <v>54.603855475342002</v>
      </c>
      <c r="N670">
        <v>2.2053309940790902</v>
      </c>
      <c r="O670">
        <v>0.99965957135545103</v>
      </c>
      <c r="P670">
        <v>10.190880842158601</v>
      </c>
      <c r="Q670">
        <v>26.5569823434992</v>
      </c>
    </row>
    <row r="671" spans="1:17" x14ac:dyDescent="0.3">
      <c r="A671" t="s">
        <v>1475</v>
      </c>
      <c r="B671" t="s">
        <v>1476</v>
      </c>
      <c r="C671" t="str">
        <f>IFERROR(VLOOKUP(Table1[[#This Row],[Ticker]],[1]!Table1[[Symbol]:[Industry]],2,FALSE),"-")</f>
        <v>-</v>
      </c>
      <c r="D671" t="s">
        <v>1477</v>
      </c>
      <c r="E671">
        <v>5846.8330884199904</v>
      </c>
      <c r="F671">
        <v>1188.25</v>
      </c>
      <c r="G671">
        <v>122.177540984511</v>
      </c>
      <c r="H671">
        <v>16.5161396051103</v>
      </c>
      <c r="I671">
        <v>85.352072763705905</v>
      </c>
      <c r="J671">
        <v>4.9710219642720199</v>
      </c>
      <c r="K671">
        <v>970.72922371398295</v>
      </c>
      <c r="L671">
        <v>742.93138607981598</v>
      </c>
      <c r="M671">
        <v>44.560919934157901</v>
      </c>
      <c r="N671">
        <v>12.2997038301208</v>
      </c>
      <c r="O671">
        <v>1.36649797057559</v>
      </c>
      <c r="P671">
        <v>2.6719966337050298</v>
      </c>
      <c r="Q671">
        <v>172.878631300953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376</v>
      </c>
      <c r="E672">
        <v>5829.603636195</v>
      </c>
      <c r="F672">
        <v>192.54</v>
      </c>
      <c r="G672">
        <v>167.98500078253099</v>
      </c>
      <c r="H672">
        <v>5.3380095367315201</v>
      </c>
      <c r="I672">
        <v>4.6228133373942404</v>
      </c>
      <c r="J672">
        <v>-3.2552456817344102</v>
      </c>
      <c r="K672">
        <v>183.81302164907399</v>
      </c>
      <c r="L672">
        <v>152.089566588841</v>
      </c>
      <c r="M672">
        <v>83.655062528056106</v>
      </c>
      <c r="N672">
        <v>0.79902275371437304</v>
      </c>
      <c r="O672">
        <v>0.98770657643356996</v>
      </c>
      <c r="P672">
        <v>6.7051002389113901</v>
      </c>
      <c r="Q672">
        <v>213.327908868999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46</v>
      </c>
      <c r="E673">
        <v>5810.0277536000003</v>
      </c>
      <c r="F673">
        <v>458.2</v>
      </c>
      <c r="G673">
        <v>94.395875616171793</v>
      </c>
      <c r="H673">
        <v>11.979764715960499</v>
      </c>
      <c r="I673">
        <v>35.309973390813298</v>
      </c>
      <c r="J673">
        <v>-0.97379610820562901</v>
      </c>
      <c r="K673">
        <v>404.22534596151797</v>
      </c>
      <c r="L673">
        <v>330.82726323568397</v>
      </c>
      <c r="M673">
        <v>72.142913629878805</v>
      </c>
      <c r="N673">
        <v>4.2001966381470499</v>
      </c>
      <c r="O673">
        <v>0.56942499336609498</v>
      </c>
      <c r="P673">
        <v>8.4679179397642894</v>
      </c>
      <c r="Q673">
        <v>137.22495469841999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371</v>
      </c>
      <c r="E674">
        <v>5801.2192827500003</v>
      </c>
      <c r="F674">
        <v>52.33</v>
      </c>
      <c r="G674">
        <v>-15.6081476470531</v>
      </c>
      <c r="H674">
        <v>-6.2265540581534697</v>
      </c>
      <c r="I674">
        <v>-8.2601954386215706</v>
      </c>
      <c r="J674">
        <v>-3.9564323445183298</v>
      </c>
      <c r="K674">
        <v>53.042298345790101</v>
      </c>
      <c r="L674">
        <v>52.692940211023597</v>
      </c>
      <c r="M674">
        <v>43.307210021933102</v>
      </c>
      <c r="N674">
        <v>-0.84459150805739003</v>
      </c>
      <c r="O674">
        <v>0.82737687697606899</v>
      </c>
      <c r="P674">
        <v>30.5178673800879</v>
      </c>
      <c r="Q674">
        <v>40.672043010752603</v>
      </c>
    </row>
    <row r="675" spans="1:17" hidden="1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887</v>
      </c>
      <c r="E675">
        <v>5772.2806200000005</v>
      </c>
      <c r="F675">
        <v>760.5</v>
      </c>
      <c r="G675">
        <v>103.13382225411399</v>
      </c>
      <c r="H675">
        <v>10.6039539878041</v>
      </c>
      <c r="I675">
        <v>61.413868260478203</v>
      </c>
      <c r="J675">
        <v>-1.5669210464396099</v>
      </c>
      <c r="K675">
        <v>687.63972399804504</v>
      </c>
      <c r="L675">
        <v>583.96693959100605</v>
      </c>
      <c r="M675">
        <v>52.527589255878198</v>
      </c>
      <c r="N675">
        <v>5.9851649671726896</v>
      </c>
      <c r="O675">
        <v>3.1870168011673599</v>
      </c>
      <c r="P675">
        <v>15.5752794214332</v>
      </c>
      <c r="Q675">
        <v>141.42857142857099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621</v>
      </c>
      <c r="E676">
        <v>5767.9927929550004</v>
      </c>
      <c r="F676">
        <v>539.29999999999995</v>
      </c>
      <c r="G676">
        <v>28.952109721592699</v>
      </c>
      <c r="H676">
        <v>23.708740285171199</v>
      </c>
      <c r="I676">
        <v>-14.9550446834049</v>
      </c>
      <c r="J676">
        <v>5.3116687561203797</v>
      </c>
      <c r="K676">
        <v>472.12740636358598</v>
      </c>
      <c r="L676">
        <v>477.71021570849399</v>
      </c>
      <c r="M676">
        <v>46.069927146187098</v>
      </c>
      <c r="N676">
        <v>11.5518849928742</v>
      </c>
      <c r="O676">
        <v>2.2216368883469699</v>
      </c>
      <c r="P676">
        <v>23.493417392916701</v>
      </c>
      <c r="Q676">
        <v>70.691565121063405</v>
      </c>
    </row>
    <row r="677" spans="1:17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95</v>
      </c>
      <c r="E677">
        <v>5755.1073448699999</v>
      </c>
      <c r="F677">
        <v>2783.7</v>
      </c>
      <c r="G677">
        <v>85.715586043944796</v>
      </c>
      <c r="H677">
        <v>2.0926849632862998</v>
      </c>
      <c r="I677">
        <v>37.270034587436399</v>
      </c>
      <c r="J677">
        <v>3.1941194319326698</v>
      </c>
      <c r="K677">
        <v>2473.1807252225199</v>
      </c>
      <c r="L677">
        <v>2195.0815527858099</v>
      </c>
      <c r="M677">
        <v>47.080410981941696</v>
      </c>
      <c r="N677">
        <v>10.1748927905528</v>
      </c>
      <c r="O677">
        <v>1.07121222040177</v>
      </c>
      <c r="P677">
        <v>9.3508639580414492</v>
      </c>
      <c r="Q677">
        <v>117.97893582866701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238</v>
      </c>
      <c r="E678">
        <v>5752.0520246799997</v>
      </c>
      <c r="F678">
        <v>1314.1</v>
      </c>
      <c r="G678">
        <v>-39.005915334515699</v>
      </c>
      <c r="H678">
        <v>-8.4253263124332207</v>
      </c>
      <c r="I678">
        <v>-28.900365565842101</v>
      </c>
      <c r="J678">
        <v>-1.31360100480803</v>
      </c>
      <c r="K678">
        <v>1330.11841793902</v>
      </c>
      <c r="L678">
        <v>1436.25164039314</v>
      </c>
      <c r="M678">
        <v>22.198935864785799</v>
      </c>
      <c r="N678">
        <v>4.6141671043997599E-2</v>
      </c>
      <c r="O678">
        <v>1.1372277025752899</v>
      </c>
      <c r="P678">
        <v>44.429647667605202</v>
      </c>
      <c r="Q678">
        <v>14.959321144256799</v>
      </c>
    </row>
    <row r="679" spans="1:17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255</v>
      </c>
      <c r="E679">
        <v>5747.5149892299996</v>
      </c>
      <c r="F679">
        <v>514</v>
      </c>
      <c r="G679">
        <v>5.3659608506707199</v>
      </c>
      <c r="H679">
        <v>19.798910066067101</v>
      </c>
      <c r="I679">
        <v>31.4806740558884</v>
      </c>
      <c r="J679">
        <v>-1.23887510896145</v>
      </c>
      <c r="K679">
        <v>447.40763058341099</v>
      </c>
      <c r="L679">
        <v>412.21076523811098</v>
      </c>
      <c r="M679">
        <v>56.533686127079399</v>
      </c>
      <c r="N679">
        <v>8.1765331525592799</v>
      </c>
      <c r="O679">
        <v>2.1968228150140998</v>
      </c>
      <c r="P679">
        <v>2.5291828793774198</v>
      </c>
      <c r="Q679">
        <v>45.300353356890398</v>
      </c>
    </row>
    <row r="680" spans="1:17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49</v>
      </c>
      <c r="E680">
        <v>5716.0499326999998</v>
      </c>
      <c r="F680">
        <v>73.97</v>
      </c>
      <c r="G680">
        <v>170.95543460402899</v>
      </c>
      <c r="H680">
        <v>-8.0353715414776802E-2</v>
      </c>
      <c r="I680">
        <v>44.913683948198297</v>
      </c>
      <c r="J680">
        <v>0.32490519049566402</v>
      </c>
      <c r="K680">
        <v>68.448046936541502</v>
      </c>
      <c r="L680">
        <v>58.430914349261897</v>
      </c>
      <c r="M680">
        <v>35.5605940507048</v>
      </c>
      <c r="N680">
        <v>7.2617137300787702</v>
      </c>
      <c r="O680">
        <v>1.5941076695324501</v>
      </c>
      <c r="P680">
        <v>34.689739083412199</v>
      </c>
      <c r="Q680">
        <v>210.146750524109</v>
      </c>
    </row>
    <row r="681" spans="1:17" hidden="1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211</v>
      </c>
      <c r="E681">
        <v>5712.8932614599998</v>
      </c>
      <c r="F681">
        <v>1172.6500000000001</v>
      </c>
      <c r="G681">
        <v>4908.2036370453598</v>
      </c>
      <c r="H681">
        <v>6.0159468121167103</v>
      </c>
      <c r="I681">
        <v>697.32125550924604</v>
      </c>
      <c r="J681">
        <v>12.2943110759854</v>
      </c>
      <c r="K681">
        <v>879.72099883188298</v>
      </c>
      <c r="M681">
        <v>100</v>
      </c>
      <c r="N681">
        <v>17.2612933880228</v>
      </c>
      <c r="O681">
        <v>4.6643618350509897</v>
      </c>
      <c r="P681">
        <v>0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268</v>
      </c>
      <c r="E682">
        <v>5712.831357815</v>
      </c>
      <c r="F682">
        <v>169.21</v>
      </c>
      <c r="G682">
        <v>-25.588887330986299</v>
      </c>
      <c r="H682">
        <v>-0.50769709124340501</v>
      </c>
      <c r="I682">
        <v>6.8175329377540397</v>
      </c>
      <c r="J682">
        <v>3.25889149404719</v>
      </c>
      <c r="K682">
        <v>167.29377776483801</v>
      </c>
      <c r="L682">
        <v>166.160090491011</v>
      </c>
      <c r="M682">
        <v>55.418094469736602</v>
      </c>
      <c r="N682">
        <v>1.73389015348859</v>
      </c>
      <c r="O682">
        <v>0.89365543809601899</v>
      </c>
      <c r="P682">
        <v>29.779563855564</v>
      </c>
      <c r="Q682">
        <v>30.1114955786236</v>
      </c>
    </row>
    <row r="683" spans="1:17" hidden="1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124</v>
      </c>
      <c r="E683">
        <v>5657.0593043749996</v>
      </c>
      <c r="F683">
        <v>501.95</v>
      </c>
      <c r="G683">
        <v>-32.519613148475202</v>
      </c>
      <c r="H683">
        <v>-3.7918282821684</v>
      </c>
      <c r="I683">
        <v>-18.870022182018101</v>
      </c>
      <c r="J683">
        <v>-2.9323043444268202</v>
      </c>
      <c r="K683">
        <v>502.44758945255802</v>
      </c>
      <c r="L683">
        <v>520.56907792725895</v>
      </c>
      <c r="M683">
        <v>33.532789666780197</v>
      </c>
      <c r="N683">
        <v>8.5836012512152601E-2</v>
      </c>
      <c r="O683">
        <v>1.1774896102133601</v>
      </c>
      <c r="P683">
        <v>25.500547863333001</v>
      </c>
      <c r="Q683">
        <v>7.4839400428265499</v>
      </c>
    </row>
    <row r="684" spans="1:17" hidden="1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137</v>
      </c>
      <c r="E684">
        <v>5636.7243806400002</v>
      </c>
      <c r="F684">
        <v>456.3</v>
      </c>
      <c r="G684">
        <v>36.579286110233497</v>
      </c>
      <c r="H684">
        <v>25.107883683573299</v>
      </c>
      <c r="I684">
        <v>33.308002137265397</v>
      </c>
      <c r="J684">
        <v>5.8348738838553604</v>
      </c>
      <c r="K684">
        <v>362.602805295922</v>
      </c>
      <c r="M684">
        <v>72.587294054651807</v>
      </c>
      <c r="N684">
        <v>13.475032363437601</v>
      </c>
      <c r="O684">
        <v>0.92827216114409405</v>
      </c>
      <c r="P684">
        <v>4.5364891518737602</v>
      </c>
      <c r="Q684">
        <v>87.971163748712598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255</v>
      </c>
      <c r="E685">
        <v>5585.5946069000001</v>
      </c>
      <c r="F685">
        <v>421.75</v>
      </c>
      <c r="G685">
        <v>100.966097917714</v>
      </c>
      <c r="H685">
        <v>9.1505085476353294</v>
      </c>
      <c r="I685">
        <v>-5.3532153909686802</v>
      </c>
      <c r="J685">
        <v>1.6469285689998501</v>
      </c>
      <c r="K685">
        <v>381.20055021435297</v>
      </c>
      <c r="L685">
        <v>345.00801974580799</v>
      </c>
      <c r="M685">
        <v>69.8189196180913</v>
      </c>
      <c r="N685">
        <v>6.1302956404224798</v>
      </c>
      <c r="O685">
        <v>1.7590703496715601</v>
      </c>
      <c r="P685">
        <v>5.2637818612922302</v>
      </c>
      <c r="Q685">
        <v>127.297224467798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165</v>
      </c>
      <c r="E686">
        <v>5582.4854400000004</v>
      </c>
      <c r="F686">
        <v>885.95</v>
      </c>
      <c r="G686">
        <v>53.147682007473399</v>
      </c>
      <c r="H686">
        <v>-2.6308566023037701</v>
      </c>
      <c r="I686">
        <v>59.7914835534446</v>
      </c>
      <c r="J686">
        <v>6.8702253474022204</v>
      </c>
      <c r="K686">
        <v>756.48355051300405</v>
      </c>
      <c r="L686">
        <v>615.83479213544797</v>
      </c>
      <c r="M686">
        <v>65.831772158980897</v>
      </c>
      <c r="N686">
        <v>9.3669055249315498</v>
      </c>
      <c r="O686">
        <v>0.934916863055264</v>
      </c>
      <c r="P686">
        <v>1.9414188159602599</v>
      </c>
      <c r="Q686">
        <v>102.68817204301</v>
      </c>
    </row>
    <row r="687" spans="1:17" x14ac:dyDescent="0.3">
      <c r="A687" t="s">
        <v>1508</v>
      </c>
      <c r="B687" t="s">
        <v>1509</v>
      </c>
      <c r="C687" t="str">
        <f>IFERROR(VLOOKUP(Table1[[#This Row],[Ticker]],[1]!Table1[[Symbol]:[Industry]],2,FALSE),"-")</f>
        <v>-</v>
      </c>
      <c r="D687" t="s">
        <v>445</v>
      </c>
      <c r="E687">
        <v>5581.2337250999999</v>
      </c>
      <c r="F687">
        <v>85.32</v>
      </c>
      <c r="G687">
        <v>21.3419343318462</v>
      </c>
      <c r="H687">
        <v>28.305592549836199</v>
      </c>
      <c r="I687">
        <v>16.397149904207598</v>
      </c>
      <c r="J687">
        <v>23.0908761552658</v>
      </c>
      <c r="K687">
        <v>72.480930004384405</v>
      </c>
      <c r="L687">
        <v>69.919678231927605</v>
      </c>
      <c r="M687">
        <v>46.448575916632002</v>
      </c>
      <c r="N687">
        <v>13.7059158942927</v>
      </c>
      <c r="O687">
        <v>3.8005892107624102</v>
      </c>
      <c r="P687">
        <v>10.056258790436001</v>
      </c>
      <c r="Q687">
        <v>46.850258175559297</v>
      </c>
    </row>
    <row r="688" spans="1:17" hidden="1" x14ac:dyDescent="0.3">
      <c r="A688" t="s">
        <v>1510</v>
      </c>
      <c r="B688" t="s">
        <v>1511</v>
      </c>
      <c r="C688" t="str">
        <f>IFERROR(VLOOKUP(Table1[[#This Row],[Ticker]],[1]!Table1[[Symbol]:[Industry]],2,FALSE),"-")</f>
        <v>-</v>
      </c>
      <c r="D688" t="s">
        <v>238</v>
      </c>
      <c r="E688">
        <v>5544.443751455</v>
      </c>
      <c r="F688">
        <v>3082.1</v>
      </c>
      <c r="G688">
        <v>50.639713930048501</v>
      </c>
      <c r="H688">
        <v>23.6796008601005</v>
      </c>
      <c r="I688">
        <v>10.988345249258099</v>
      </c>
      <c r="J688">
        <v>9.7797491970638095</v>
      </c>
      <c r="K688">
        <v>2461.8147349260898</v>
      </c>
      <c r="L688">
        <v>2162.2121679423199</v>
      </c>
      <c r="M688">
        <v>73.948801176043901</v>
      </c>
      <c r="N688">
        <v>15.356972466993099</v>
      </c>
      <c r="O688">
        <v>1.76404786637571</v>
      </c>
      <c r="P688">
        <v>2.8130170987313798</v>
      </c>
      <c r="Q688">
        <v>101.115823817292</v>
      </c>
    </row>
    <row r="689" spans="1:17" x14ac:dyDescent="0.3">
      <c r="A689" t="s">
        <v>1512</v>
      </c>
      <c r="B689" t="s">
        <v>1513</v>
      </c>
      <c r="C689" t="str">
        <f>IFERROR(VLOOKUP(Table1[[#This Row],[Ticker]],[1]!Table1[[Symbol]:[Industry]],2,FALSE),"-")</f>
        <v>-</v>
      </c>
      <c r="D689" t="s">
        <v>24</v>
      </c>
      <c r="E689">
        <v>5536.9669740749996</v>
      </c>
      <c r="F689">
        <v>350.35</v>
      </c>
      <c r="G689">
        <v>6.0011457906799404</v>
      </c>
      <c r="H689">
        <v>-1.7572554219110501</v>
      </c>
      <c r="I689">
        <v>-21.8709332784324</v>
      </c>
      <c r="J689">
        <v>1.6663719560824399</v>
      </c>
      <c r="K689">
        <v>352.28701746068299</v>
      </c>
      <c r="L689">
        <v>350.562522448729</v>
      </c>
      <c r="M689">
        <v>19.4759608297502</v>
      </c>
      <c r="N689">
        <v>1.1913784867241899</v>
      </c>
      <c r="O689">
        <v>0.76361372107273096</v>
      </c>
      <c r="P689">
        <v>20.522334808048999</v>
      </c>
      <c r="Q689">
        <v>31.217228464419399</v>
      </c>
    </row>
    <row r="690" spans="1:17" x14ac:dyDescent="0.3">
      <c r="A690" t="s">
        <v>1514</v>
      </c>
      <c r="B690" t="s">
        <v>1515</v>
      </c>
      <c r="C690" t="str">
        <f>IFERROR(VLOOKUP(Table1[[#This Row],[Ticker]],[1]!Table1[[Symbol]:[Industry]],2,FALSE),"-")</f>
        <v>-</v>
      </c>
      <c r="D690" t="s">
        <v>49</v>
      </c>
      <c r="E690">
        <v>5525.79213428</v>
      </c>
      <c r="F690">
        <v>751</v>
      </c>
      <c r="G690">
        <v>-15.4720042362003</v>
      </c>
      <c r="H690">
        <v>-9.0160335612579097</v>
      </c>
      <c r="I690">
        <v>-37.494890614261898</v>
      </c>
      <c r="J690">
        <v>-1.13846477287429</v>
      </c>
      <c r="K690">
        <v>807.56485222233596</v>
      </c>
      <c r="L690">
        <v>854.01606747796802</v>
      </c>
      <c r="M690">
        <v>26.924731921636798</v>
      </c>
      <c r="N690">
        <v>-3.1901387075558598</v>
      </c>
      <c r="O690">
        <v>2.25640470007417</v>
      </c>
      <c r="P690">
        <v>65.539280958721704</v>
      </c>
      <c r="Q690">
        <v>14.107726202233501</v>
      </c>
    </row>
    <row r="691" spans="1:17" x14ac:dyDescent="0.3">
      <c r="A691" t="s">
        <v>1516</v>
      </c>
      <c r="B691" t="s">
        <v>1517</v>
      </c>
      <c r="C691" t="str">
        <f>IFERROR(VLOOKUP(Table1[[#This Row],[Ticker]],[1]!Table1[[Symbol]:[Industry]],2,FALSE),"-")</f>
        <v>-</v>
      </c>
      <c r="D691" t="s">
        <v>255</v>
      </c>
      <c r="E691">
        <v>5514.5283770099904</v>
      </c>
      <c r="F691">
        <v>496.45</v>
      </c>
      <c r="G691">
        <v>91.3597072945755</v>
      </c>
      <c r="H691">
        <v>2.6933170346897701</v>
      </c>
      <c r="I691">
        <v>22.761721447878099</v>
      </c>
      <c r="J691">
        <v>6.7166968357485599</v>
      </c>
      <c r="K691">
        <v>440.07806290635801</v>
      </c>
      <c r="L691">
        <v>379.38043695827002</v>
      </c>
      <c r="M691">
        <v>62.323166507733703</v>
      </c>
      <c r="N691">
        <v>7.9744452976063798</v>
      </c>
      <c r="O691">
        <v>1.4121846389980699</v>
      </c>
      <c r="P691">
        <v>3.7365293584449502</v>
      </c>
      <c r="Q691">
        <v>135.28436018957299</v>
      </c>
    </row>
    <row r="692" spans="1:17" x14ac:dyDescent="0.3">
      <c r="A692" t="s">
        <v>1518</v>
      </c>
      <c r="B692" t="s">
        <v>1519</v>
      </c>
      <c r="C692" t="str">
        <f>IFERROR(VLOOKUP(Table1[[#This Row],[Ticker]],[1]!Table1[[Symbol]:[Industry]],2,FALSE),"-")</f>
        <v>-</v>
      </c>
      <c r="D692" t="s">
        <v>255</v>
      </c>
      <c r="E692">
        <v>5502.5228445000002</v>
      </c>
      <c r="F692">
        <v>1256.0999999999999</v>
      </c>
      <c r="G692">
        <v>24.560400811881401</v>
      </c>
      <c r="H692">
        <v>16.180115360983201</v>
      </c>
      <c r="I692">
        <v>17.0269522594023</v>
      </c>
      <c r="J692">
        <v>3.2114310055229498</v>
      </c>
      <c r="K692">
        <v>1082.5679449783399</v>
      </c>
      <c r="L692">
        <v>990.63602871642001</v>
      </c>
      <c r="M692">
        <v>45.564313501004897</v>
      </c>
      <c r="N692">
        <v>10.032641380131</v>
      </c>
      <c r="O692">
        <v>2.64731626379618</v>
      </c>
      <c r="P692">
        <v>5.9350370193456099</v>
      </c>
      <c r="Q692">
        <v>53.089579524679998</v>
      </c>
    </row>
    <row r="693" spans="1:17" x14ac:dyDescent="0.3">
      <c r="A693" t="s">
        <v>1520</v>
      </c>
      <c r="B693" t="s">
        <v>1521</v>
      </c>
      <c r="C693" t="str">
        <f>IFERROR(VLOOKUP(Table1[[#This Row],[Ticker]],[1]!Table1[[Symbol]:[Industry]],2,FALSE),"-")</f>
        <v>-</v>
      </c>
      <c r="D693" t="s">
        <v>1157</v>
      </c>
      <c r="E693">
        <v>5500.5108497000001</v>
      </c>
      <c r="F693">
        <v>466.75</v>
      </c>
      <c r="G693">
        <v>68.043877636744597</v>
      </c>
      <c r="H693">
        <v>-2.8349967804685998</v>
      </c>
      <c r="I693">
        <v>22.013463536605599</v>
      </c>
      <c r="J693">
        <v>-0.88593440850182603</v>
      </c>
      <c r="K693">
        <v>441.572106723633</v>
      </c>
      <c r="L693">
        <v>396.71252107950801</v>
      </c>
      <c r="M693">
        <v>44.893681338921901</v>
      </c>
      <c r="N693">
        <v>5.5205001537971699</v>
      </c>
      <c r="O693">
        <v>1.4437146457894601</v>
      </c>
      <c r="P693">
        <v>13.7546866630958</v>
      </c>
      <c r="Q693">
        <v>114.203763194125</v>
      </c>
    </row>
    <row r="694" spans="1:17" x14ac:dyDescent="0.3">
      <c r="A694" t="s">
        <v>1522</v>
      </c>
      <c r="B694" t="s">
        <v>1523</v>
      </c>
      <c r="C694" t="str">
        <f>IFERROR(VLOOKUP(Table1[[#This Row],[Ticker]],[1]!Table1[[Symbol]:[Industry]],2,FALSE),"-")</f>
        <v>-</v>
      </c>
      <c r="D694" t="s">
        <v>621</v>
      </c>
      <c r="E694">
        <v>5493.5650868499997</v>
      </c>
      <c r="F694">
        <v>374.9</v>
      </c>
      <c r="G694">
        <v>93.780573345276196</v>
      </c>
      <c r="H694">
        <v>22.551769630658601</v>
      </c>
      <c r="I694">
        <v>-7.2888988954775202</v>
      </c>
      <c r="J694">
        <v>-1.1052842402165</v>
      </c>
      <c r="K694">
        <v>324.05274416181601</v>
      </c>
      <c r="L694">
        <v>297.17714408139801</v>
      </c>
      <c r="M694">
        <v>56.382603949914397</v>
      </c>
      <c r="N694">
        <v>9.4699674502177302</v>
      </c>
      <c r="O694">
        <v>3.2539147120323699</v>
      </c>
      <c r="P694">
        <v>13.096825820218699</v>
      </c>
      <c r="Q694">
        <v>132.640397145516</v>
      </c>
    </row>
    <row r="695" spans="1:17" hidden="1" x14ac:dyDescent="0.3">
      <c r="A695" t="s">
        <v>1524</v>
      </c>
      <c r="B695" t="s">
        <v>1525</v>
      </c>
      <c r="C695" t="str">
        <f>IFERROR(VLOOKUP(Table1[[#This Row],[Ticker]],[1]!Table1[[Symbol]:[Industry]],2,FALSE),"-")</f>
        <v>-</v>
      </c>
      <c r="D695" t="s">
        <v>21</v>
      </c>
      <c r="E695">
        <v>5460.8870212000002</v>
      </c>
      <c r="F695">
        <v>505.55</v>
      </c>
      <c r="G695">
        <v>0.398841450675753</v>
      </c>
      <c r="H695">
        <v>-4.2420901096368198</v>
      </c>
      <c r="I695">
        <v>-20.747468047796801</v>
      </c>
      <c r="J695">
        <v>-9.9269862202742392</v>
      </c>
      <c r="K695">
        <v>463.99987141138001</v>
      </c>
      <c r="L695">
        <v>457.16848398226301</v>
      </c>
      <c r="M695">
        <v>55.121603063537499</v>
      </c>
      <c r="N695">
        <v>6.7980996177008102</v>
      </c>
      <c r="O695">
        <v>2.0330035679532901</v>
      </c>
      <c r="P695">
        <v>18.484818514489099</v>
      </c>
      <c r="Q695">
        <v>29.628205128205099</v>
      </c>
    </row>
    <row r="696" spans="1:17" x14ac:dyDescent="0.3">
      <c r="A696" t="s">
        <v>1526</v>
      </c>
      <c r="B696" t="s">
        <v>1527</v>
      </c>
      <c r="C696" t="str">
        <f>IFERROR(VLOOKUP(Table1[[#This Row],[Ticker]],[1]!Table1[[Symbol]:[Industry]],2,FALSE),"-")</f>
        <v>-</v>
      </c>
      <c r="D696" t="s">
        <v>137</v>
      </c>
      <c r="E696">
        <v>5432.72352735</v>
      </c>
      <c r="F696">
        <v>197.35</v>
      </c>
      <c r="G696">
        <v>177.12942880554601</v>
      </c>
      <c r="H696">
        <v>13.330608411143601</v>
      </c>
      <c r="I696">
        <v>38.151779035438103</v>
      </c>
      <c r="J696">
        <v>-3.48327845083702</v>
      </c>
      <c r="K696">
        <v>167.796809619524</v>
      </c>
      <c r="L696">
        <v>137.52210814384301</v>
      </c>
      <c r="M696">
        <v>77.931698123729404</v>
      </c>
      <c r="N696">
        <v>10.7933817503472</v>
      </c>
      <c r="O696">
        <v>2.0687204712262499</v>
      </c>
      <c r="P696">
        <v>1.8495059538890399</v>
      </c>
      <c r="Q696">
        <v>220.373376623376</v>
      </c>
    </row>
    <row r="697" spans="1:17" x14ac:dyDescent="0.3">
      <c r="A697" t="s">
        <v>1528</v>
      </c>
      <c r="B697" t="s">
        <v>1529</v>
      </c>
      <c r="C697" t="str">
        <f>IFERROR(VLOOKUP(Table1[[#This Row],[Ticker]],[1]!Table1[[Symbol]:[Industry]],2,FALSE),"-")</f>
        <v>-</v>
      </c>
      <c r="D697" t="s">
        <v>216</v>
      </c>
      <c r="E697">
        <v>5411.2789376800001</v>
      </c>
      <c r="F697">
        <v>633.35</v>
      </c>
      <c r="G697">
        <v>38.4794403433323</v>
      </c>
      <c r="H697">
        <v>-1.5808503199253401</v>
      </c>
      <c r="I697">
        <v>19.484198892180601</v>
      </c>
      <c r="J697">
        <v>4.9058790304197002</v>
      </c>
      <c r="K697">
        <v>564.54681039005698</v>
      </c>
      <c r="L697">
        <v>486.36855060349802</v>
      </c>
      <c r="M697">
        <v>59.433853488145999</v>
      </c>
      <c r="N697">
        <v>5.7004264036435597</v>
      </c>
      <c r="O697">
        <v>0.53009076318465198</v>
      </c>
      <c r="P697">
        <v>3.1025499328964901</v>
      </c>
      <c r="Q697">
        <v>97.736497034030606</v>
      </c>
    </row>
    <row r="698" spans="1:17" hidden="1" x14ac:dyDescent="0.3">
      <c r="A698" t="s">
        <v>1530</v>
      </c>
      <c r="B698" t="s">
        <v>1531</v>
      </c>
      <c r="C698" t="str">
        <f>IFERROR(VLOOKUP(Table1[[#This Row],[Ticker]],[1]!Table1[[Symbol]:[Industry]],2,FALSE),"-")</f>
        <v>-</v>
      </c>
      <c r="D698" t="s">
        <v>238</v>
      </c>
      <c r="E698">
        <v>5403.4664700000003</v>
      </c>
      <c r="F698">
        <v>3302.75</v>
      </c>
      <c r="G698">
        <v>436.15716385363999</v>
      </c>
      <c r="H698">
        <v>9.2413051510061202</v>
      </c>
      <c r="I698">
        <v>226.878585773574</v>
      </c>
      <c r="J698">
        <v>21.0625875466751</v>
      </c>
      <c r="K698">
        <v>2347.2829375773699</v>
      </c>
      <c r="L698">
        <v>1560.4268945757999</v>
      </c>
      <c r="M698">
        <v>71.693168399046598</v>
      </c>
      <c r="N698">
        <v>22.914033772251098</v>
      </c>
      <c r="O698">
        <v>0.80415722345347396</v>
      </c>
      <c r="P698">
        <v>0</v>
      </c>
      <c r="Q698">
        <v>486.32167583880698</v>
      </c>
    </row>
    <row r="699" spans="1:17" x14ac:dyDescent="0.3">
      <c r="A699" t="s">
        <v>1532</v>
      </c>
      <c r="B699" t="s">
        <v>1533</v>
      </c>
      <c r="C699" t="str">
        <f>IFERROR(VLOOKUP(Table1[[#This Row],[Ticker]],[1]!Table1[[Symbol]:[Industry]],2,FALSE),"-")</f>
        <v>-</v>
      </c>
      <c r="D699" t="s">
        <v>485</v>
      </c>
      <c r="E699">
        <v>5380.645031</v>
      </c>
      <c r="F699">
        <v>1053.75</v>
      </c>
      <c r="G699">
        <v>-30.849779271669298</v>
      </c>
      <c r="H699">
        <v>0.85439283423657597</v>
      </c>
      <c r="I699">
        <v>-28.874756555872299</v>
      </c>
      <c r="J699">
        <v>0.93347639545100003</v>
      </c>
      <c r="K699">
        <v>1050.6479570301201</v>
      </c>
      <c r="L699">
        <v>1126.94406420929</v>
      </c>
      <c r="M699">
        <v>40.835866009789598</v>
      </c>
      <c r="N699">
        <v>1.3829045773486801</v>
      </c>
      <c r="O699">
        <v>0.61710766861398703</v>
      </c>
      <c r="P699">
        <v>33.304863582443602</v>
      </c>
      <c r="Q699">
        <v>12.9058180649308</v>
      </c>
    </row>
    <row r="700" spans="1:17" x14ac:dyDescent="0.3">
      <c r="A700" t="s">
        <v>1534</v>
      </c>
      <c r="B700" t="s">
        <v>1535</v>
      </c>
      <c r="C700" t="str">
        <f>IFERROR(VLOOKUP(Table1[[#This Row],[Ticker]],[1]!Table1[[Symbol]:[Industry]],2,FALSE),"-")</f>
        <v>-</v>
      </c>
      <c r="D700" t="s">
        <v>143</v>
      </c>
      <c r="E700">
        <v>5378.1501840000001</v>
      </c>
      <c r="F700">
        <v>141.01</v>
      </c>
      <c r="G700">
        <v>229.890189352737</v>
      </c>
      <c r="H700">
        <v>-15.3689444569871</v>
      </c>
      <c r="I700">
        <v>13.2480326675862</v>
      </c>
      <c r="J700">
        <v>-4.2359745089230696</v>
      </c>
      <c r="K700">
        <v>144.244356150415</v>
      </c>
      <c r="L700">
        <v>113.587096738966</v>
      </c>
      <c r="M700">
        <v>72.680907149207002</v>
      </c>
      <c r="N700">
        <v>-3.2878788140549799</v>
      </c>
      <c r="O700">
        <v>0.93950787451127105</v>
      </c>
      <c r="P700">
        <v>25.5230125523012</v>
      </c>
      <c r="Q700">
        <v>280.97939885173901</v>
      </c>
    </row>
    <row r="701" spans="1:17" hidden="1" x14ac:dyDescent="0.3">
      <c r="A701" t="s">
        <v>1536</v>
      </c>
      <c r="B701" t="s">
        <v>1537</v>
      </c>
      <c r="C701" t="str">
        <f>IFERROR(VLOOKUP(Table1[[#This Row],[Ticker]],[1]!Table1[[Symbol]:[Industry]],2,FALSE),"-")</f>
        <v>-</v>
      </c>
      <c r="D701" t="s">
        <v>508</v>
      </c>
      <c r="E701">
        <v>5346.4444762049998</v>
      </c>
      <c r="F701">
        <v>5943.75</v>
      </c>
      <c r="G701">
        <v>-5.3041262781590302</v>
      </c>
      <c r="H701">
        <v>6.0775144783677701</v>
      </c>
      <c r="I701">
        <v>-3.23660744141181</v>
      </c>
      <c r="J701">
        <v>4.7848849270711398</v>
      </c>
      <c r="K701">
        <v>5483.0961211456497</v>
      </c>
      <c r="L701">
        <v>5430.4493772829201</v>
      </c>
      <c r="M701">
        <v>78.913997435091702</v>
      </c>
      <c r="N701">
        <v>6.3569129409646701</v>
      </c>
      <c r="O701">
        <v>2.2892104422724202</v>
      </c>
      <c r="P701">
        <v>8.5173501577286892</v>
      </c>
      <c r="Q701">
        <v>19.833669354838701</v>
      </c>
    </row>
    <row r="702" spans="1:17" x14ac:dyDescent="0.3">
      <c r="A702" t="s">
        <v>1538</v>
      </c>
      <c r="B702" t="s">
        <v>1539</v>
      </c>
      <c r="C702" t="str">
        <f>IFERROR(VLOOKUP(Table1[[#This Row],[Ticker]],[1]!Table1[[Symbol]:[Industry]],2,FALSE),"-")</f>
        <v>-</v>
      </c>
      <c r="D702" t="s">
        <v>109</v>
      </c>
      <c r="E702">
        <v>5319.07462983</v>
      </c>
      <c r="F702">
        <v>266.25</v>
      </c>
      <c r="G702">
        <v>61.820598851546301</v>
      </c>
      <c r="H702">
        <v>-20.062053606031501</v>
      </c>
      <c r="I702">
        <v>31.4707409570598</v>
      </c>
      <c r="J702">
        <v>-1.62819685795129</v>
      </c>
      <c r="K702">
        <v>267.29020315199398</v>
      </c>
      <c r="L702">
        <v>226.81002216214301</v>
      </c>
      <c r="M702">
        <v>70.260741913980894</v>
      </c>
      <c r="N702">
        <v>-0.70892039659275996</v>
      </c>
      <c r="O702">
        <v>0.59487695674607799</v>
      </c>
      <c r="P702">
        <v>20.356807511736999</v>
      </c>
      <c r="Q702">
        <v>105.75734157650599</v>
      </c>
    </row>
    <row r="703" spans="1:17" x14ac:dyDescent="0.3">
      <c r="A703" t="s">
        <v>1540</v>
      </c>
      <c r="B703" t="s">
        <v>1541</v>
      </c>
      <c r="C703" t="str">
        <f>IFERROR(VLOOKUP(Table1[[#This Row],[Ticker]],[1]!Table1[[Symbol]:[Industry]],2,FALSE),"-")</f>
        <v>-</v>
      </c>
      <c r="D703" t="s">
        <v>143</v>
      </c>
      <c r="E703">
        <v>5317.5919390500003</v>
      </c>
      <c r="F703">
        <v>373.35</v>
      </c>
      <c r="G703">
        <v>53.072113736415098</v>
      </c>
      <c r="H703">
        <v>13.188371446912701</v>
      </c>
      <c r="I703">
        <v>28.820581195708701</v>
      </c>
      <c r="J703">
        <v>9.9620291618972594</v>
      </c>
      <c r="K703">
        <v>331.16557349524498</v>
      </c>
      <c r="L703">
        <v>287.09658103260603</v>
      </c>
      <c r="M703">
        <v>60.889899348361801</v>
      </c>
      <c r="N703">
        <v>6.8458169283236003</v>
      </c>
      <c r="O703">
        <v>0.94545114179398704</v>
      </c>
      <c r="P703">
        <v>6.4684612294094004</v>
      </c>
      <c r="Q703">
        <v>80.275229357798096</v>
      </c>
    </row>
    <row r="704" spans="1:17" x14ac:dyDescent="0.3">
      <c r="A704" t="s">
        <v>1542</v>
      </c>
      <c r="B704" t="s">
        <v>1543</v>
      </c>
      <c r="C704" t="str">
        <f>IFERROR(VLOOKUP(Table1[[#This Row],[Ticker]],[1]!Table1[[Symbol]:[Industry]],2,FALSE),"-")</f>
        <v>-</v>
      </c>
      <c r="D704" t="s">
        <v>268</v>
      </c>
      <c r="E704">
        <v>5297.4373942100001</v>
      </c>
      <c r="F704">
        <v>1385.65</v>
      </c>
      <c r="G704">
        <v>-0.43897425845051702</v>
      </c>
      <c r="H704">
        <v>5.7505752035481796</v>
      </c>
      <c r="I704">
        <v>43.171907793605499</v>
      </c>
      <c r="J704">
        <v>1.7692181683179899</v>
      </c>
      <c r="K704">
        <v>1274.7868236659999</v>
      </c>
      <c r="L704">
        <v>1141.8922591856899</v>
      </c>
      <c r="M704">
        <v>44.6548109831772</v>
      </c>
      <c r="N704">
        <v>5.6146943418555297</v>
      </c>
      <c r="O704">
        <v>0.87860945180455696</v>
      </c>
      <c r="P704">
        <v>4.1568938765200203</v>
      </c>
      <c r="Q704">
        <v>60.738936256597597</v>
      </c>
    </row>
    <row r="705" spans="1:17" hidden="1" x14ac:dyDescent="0.3">
      <c r="A705" t="s">
        <v>1544</v>
      </c>
      <c r="B705" t="s">
        <v>1545</v>
      </c>
      <c r="C705" t="str">
        <f>IFERROR(VLOOKUP(Table1[[#This Row],[Ticker]],[1]!Table1[[Symbol]:[Industry]],2,FALSE),"-")</f>
        <v>-</v>
      </c>
      <c r="D705" t="s">
        <v>255</v>
      </c>
      <c r="E705">
        <v>5269.1750087649998</v>
      </c>
      <c r="F705">
        <v>7727.55</v>
      </c>
      <c r="G705">
        <v>80.598952677839193</v>
      </c>
      <c r="H705">
        <v>-14.4988631241366</v>
      </c>
      <c r="I705">
        <v>66.639766672293007</v>
      </c>
      <c r="J705">
        <v>0.76448117101352198</v>
      </c>
      <c r="K705">
        <v>7743.7891160645604</v>
      </c>
      <c r="L705">
        <v>6341.2840821297204</v>
      </c>
      <c r="M705">
        <v>33.3807518626312</v>
      </c>
      <c r="N705">
        <v>-0.40091900076578701</v>
      </c>
      <c r="O705">
        <v>0.53642325676900604</v>
      </c>
      <c r="P705">
        <v>17.539194181855802</v>
      </c>
      <c r="Q705">
        <v>114.654166666666</v>
      </c>
    </row>
    <row r="706" spans="1:17" x14ac:dyDescent="0.3">
      <c r="A706" t="s">
        <v>1546</v>
      </c>
      <c r="B706" t="s">
        <v>1547</v>
      </c>
      <c r="C706" t="str">
        <f>IFERROR(VLOOKUP(Table1[[#This Row],[Ticker]],[1]!Table1[[Symbol]:[Industry]],2,FALSE),"-")</f>
        <v>-</v>
      </c>
      <c r="D706" t="s">
        <v>124</v>
      </c>
      <c r="E706">
        <v>5258.2653829749997</v>
      </c>
      <c r="F706">
        <v>1038.95</v>
      </c>
      <c r="G706">
        <v>59.190905785360101</v>
      </c>
      <c r="H706">
        <v>-0.72689211861931502</v>
      </c>
      <c r="I706">
        <v>13.7761111530001</v>
      </c>
      <c r="J706">
        <v>-3.34906890703214</v>
      </c>
      <c r="K706">
        <v>953.44944438677999</v>
      </c>
      <c r="L706">
        <v>857.08016824866195</v>
      </c>
      <c r="M706">
        <v>27.309888768108699</v>
      </c>
      <c r="N706">
        <v>5.3027428541836397</v>
      </c>
      <c r="O706">
        <v>1.42304977734434</v>
      </c>
      <c r="P706">
        <v>4.3457336734202601</v>
      </c>
      <c r="Q706">
        <v>87.977202822507607</v>
      </c>
    </row>
    <row r="707" spans="1:17" x14ac:dyDescent="0.3">
      <c r="A707" t="s">
        <v>1548</v>
      </c>
      <c r="B707" t="s">
        <v>1549</v>
      </c>
      <c r="C707" t="str">
        <f>IFERROR(VLOOKUP(Table1[[#This Row],[Ticker]],[1]!Table1[[Symbol]:[Industry]],2,FALSE),"-")</f>
        <v>-</v>
      </c>
      <c r="D707" t="s">
        <v>238</v>
      </c>
      <c r="E707">
        <v>5242.9196599999996</v>
      </c>
      <c r="F707">
        <v>732.4</v>
      </c>
      <c r="G707">
        <v>49.503211126128001</v>
      </c>
      <c r="H707">
        <v>3.68853526161553</v>
      </c>
      <c r="I707">
        <v>1.2752708479352</v>
      </c>
      <c r="J707">
        <v>7.4001031023325998</v>
      </c>
      <c r="K707">
        <v>684.52196232271001</v>
      </c>
      <c r="L707">
        <v>661.67270865059299</v>
      </c>
      <c r="M707">
        <v>37.930157721043102</v>
      </c>
      <c r="N707">
        <v>6.6901637571704802</v>
      </c>
      <c r="O707">
        <v>1.77459053739321</v>
      </c>
      <c r="P707">
        <v>20.671764063353301</v>
      </c>
      <c r="Q707">
        <v>81.736972704714603</v>
      </c>
    </row>
    <row r="708" spans="1:17" x14ac:dyDescent="0.3">
      <c r="A708" t="s">
        <v>1550</v>
      </c>
      <c r="B708" t="s">
        <v>1551</v>
      </c>
      <c r="C708" t="str">
        <f>IFERROR(VLOOKUP(Table1[[#This Row],[Ticker]],[1]!Table1[[Symbol]:[Industry]],2,FALSE),"-")</f>
        <v>-</v>
      </c>
      <c r="D708" t="s">
        <v>349</v>
      </c>
      <c r="E708">
        <v>5233.7691820999999</v>
      </c>
      <c r="F708">
        <v>102.6</v>
      </c>
      <c r="G708">
        <v>16.888260398923901</v>
      </c>
      <c r="H708">
        <v>-7.4422617365109502</v>
      </c>
      <c r="I708">
        <v>-7.50334876839048</v>
      </c>
      <c r="J708">
        <v>-0.97788861111048497</v>
      </c>
      <c r="K708">
        <v>103.081786159543</v>
      </c>
      <c r="L708">
        <v>98.902075530362595</v>
      </c>
      <c r="M708">
        <v>43.0393428375273</v>
      </c>
      <c r="N708">
        <v>0.44988095516757998</v>
      </c>
      <c r="O708">
        <v>1.0672519450461899</v>
      </c>
      <c r="P708">
        <v>18.4697855750487</v>
      </c>
      <c r="Q708">
        <v>45.842217484008501</v>
      </c>
    </row>
    <row r="709" spans="1:17" x14ac:dyDescent="0.3">
      <c r="A709" t="s">
        <v>1552</v>
      </c>
      <c r="B709" t="s">
        <v>1553</v>
      </c>
      <c r="C709" t="str">
        <f>IFERROR(VLOOKUP(Table1[[#This Row],[Ticker]],[1]!Table1[[Symbol]:[Industry]],2,FALSE),"-")</f>
        <v>-</v>
      </c>
      <c r="D709" t="s">
        <v>445</v>
      </c>
      <c r="E709">
        <v>5217.3012840000001</v>
      </c>
      <c r="F709">
        <v>141</v>
      </c>
      <c r="G709">
        <v>73.126979748926303</v>
      </c>
      <c r="H709">
        <v>43.781521190657003</v>
      </c>
      <c r="I709">
        <v>64.915129280152101</v>
      </c>
      <c r="J709">
        <v>31.2576314680495</v>
      </c>
      <c r="K709">
        <v>107.93006809537199</v>
      </c>
      <c r="L709">
        <v>94.293776243370999</v>
      </c>
      <c r="M709">
        <v>70.310516253099493</v>
      </c>
      <c r="N709">
        <v>21.980429642289302</v>
      </c>
      <c r="O709">
        <v>3.88794783807489</v>
      </c>
      <c r="P709">
        <v>10.2836879432624</v>
      </c>
      <c r="Q709">
        <v>116.756341275941</v>
      </c>
    </row>
    <row r="710" spans="1:17" x14ac:dyDescent="0.3">
      <c r="A710" t="s">
        <v>1554</v>
      </c>
      <c r="B710" t="s">
        <v>1555</v>
      </c>
      <c r="C710" t="str">
        <f>IFERROR(VLOOKUP(Table1[[#This Row],[Ticker]],[1]!Table1[[Symbol]:[Industry]],2,FALSE),"-")</f>
        <v>-</v>
      </c>
      <c r="D710" t="s">
        <v>1556</v>
      </c>
      <c r="E710">
        <v>5210.9809613400002</v>
      </c>
      <c r="F710">
        <v>303.25</v>
      </c>
      <c r="G710">
        <v>90.289516539103204</v>
      </c>
      <c r="H710">
        <v>5.6392164637890803</v>
      </c>
      <c r="I710">
        <v>9.0581107382453894</v>
      </c>
      <c r="J710">
        <v>-6.2573458917554001</v>
      </c>
      <c r="K710">
        <v>291.84326613035898</v>
      </c>
      <c r="L710">
        <v>266.35245913608998</v>
      </c>
      <c r="M710">
        <v>59.755499832735502</v>
      </c>
      <c r="N710">
        <v>0.79808089345381195</v>
      </c>
      <c r="O710">
        <v>1.9637758949348001</v>
      </c>
      <c r="P710">
        <v>23.0997526793075</v>
      </c>
      <c r="Q710">
        <v>122.97794117647</v>
      </c>
    </row>
    <row r="711" spans="1:17" hidden="1" x14ac:dyDescent="0.3">
      <c r="A711" t="s">
        <v>1557</v>
      </c>
      <c r="B711" t="s">
        <v>1558</v>
      </c>
      <c r="C711" t="str">
        <f>IFERROR(VLOOKUP(Table1[[#This Row],[Ticker]],[1]!Table1[[Symbol]:[Industry]],2,FALSE),"-")</f>
        <v>-</v>
      </c>
      <c r="D711" t="s">
        <v>65</v>
      </c>
      <c r="E711">
        <v>5208.5984879750004</v>
      </c>
      <c r="F711">
        <v>1169.0999999999999</v>
      </c>
      <c r="G711">
        <v>147.09675986795699</v>
      </c>
      <c r="H711">
        <v>6.7762236007264098</v>
      </c>
      <c r="I711">
        <v>53.586191906855298</v>
      </c>
      <c r="J711">
        <v>10.706629808205101</v>
      </c>
      <c r="K711">
        <v>1058.85448605378</v>
      </c>
      <c r="L711">
        <v>873.04378205407795</v>
      </c>
      <c r="M711">
        <v>39.470678819018403</v>
      </c>
      <c r="N711">
        <v>8.4403743469018995</v>
      </c>
      <c r="O711">
        <v>0.66693055839014503</v>
      </c>
      <c r="P711">
        <v>16.324523137456101</v>
      </c>
      <c r="Q711">
        <v>172.77181521231901</v>
      </c>
    </row>
    <row r="712" spans="1:17" x14ac:dyDescent="0.3">
      <c r="A712" t="s">
        <v>1559</v>
      </c>
      <c r="B712" t="s">
        <v>1560</v>
      </c>
      <c r="C712" t="str">
        <f>IFERROR(VLOOKUP(Table1[[#This Row],[Ticker]],[1]!Table1[[Symbol]:[Industry]],2,FALSE),"-")</f>
        <v>-</v>
      </c>
      <c r="D712" t="s">
        <v>445</v>
      </c>
      <c r="E712">
        <v>5202.0428075</v>
      </c>
      <c r="F712">
        <v>333.2</v>
      </c>
      <c r="G712">
        <v>46.462161509985798</v>
      </c>
      <c r="H712">
        <v>18.987200996824399</v>
      </c>
      <c r="I712">
        <v>24.4956935373074</v>
      </c>
      <c r="J712">
        <v>7.4568935065068098</v>
      </c>
      <c r="K712">
        <v>283.51852254637998</v>
      </c>
      <c r="L712">
        <v>255.91625204278</v>
      </c>
      <c r="M712">
        <v>42.184765430760301</v>
      </c>
      <c r="N712">
        <v>10.974065173266499</v>
      </c>
      <c r="O712">
        <v>3.0599369128509002</v>
      </c>
      <c r="P712">
        <v>4.51680672268908</v>
      </c>
      <c r="Q712">
        <v>72.956138074227795</v>
      </c>
    </row>
    <row r="713" spans="1:17" x14ac:dyDescent="0.3">
      <c r="A713" t="s">
        <v>1561</v>
      </c>
      <c r="B713" t="s">
        <v>1562</v>
      </c>
      <c r="C713" t="str">
        <f>IFERROR(VLOOKUP(Table1[[#This Row],[Ticker]],[1]!Table1[[Symbol]:[Industry]],2,FALSE),"-")</f>
        <v>-</v>
      </c>
      <c r="D713" t="s">
        <v>255</v>
      </c>
      <c r="E713">
        <v>5196.2115396250001</v>
      </c>
      <c r="F713">
        <v>129.13999999999999</v>
      </c>
      <c r="G713">
        <v>2.8537436000676402</v>
      </c>
      <c r="H713">
        <v>-9.0836530180071993</v>
      </c>
      <c r="I713">
        <v>11.435698389260599</v>
      </c>
      <c r="J713">
        <v>-0.88143908404808302</v>
      </c>
      <c r="K713">
        <v>127.734839669832</v>
      </c>
      <c r="L713">
        <v>121.155739059844</v>
      </c>
      <c r="M713">
        <v>39.051201629272299</v>
      </c>
      <c r="N713">
        <v>1.6418276417581901</v>
      </c>
      <c r="O713">
        <v>0.48761817724452999</v>
      </c>
      <c r="P713">
        <v>11.506891745392601</v>
      </c>
      <c r="Q713">
        <v>30.8409321175278</v>
      </c>
    </row>
    <row r="714" spans="1:17" hidden="1" x14ac:dyDescent="0.3">
      <c r="A714" t="s">
        <v>1563</v>
      </c>
      <c r="B714" t="s">
        <v>1564</v>
      </c>
      <c r="C714" t="str">
        <f>IFERROR(VLOOKUP(Table1[[#This Row],[Ticker]],[1]!Table1[[Symbol]:[Industry]],2,FALSE),"-")</f>
        <v>-</v>
      </c>
      <c r="D714" t="s">
        <v>1565</v>
      </c>
      <c r="E714">
        <v>5168.879891351</v>
      </c>
      <c r="F714">
        <v>61.53</v>
      </c>
      <c r="G714">
        <v>-1.7900909823828499</v>
      </c>
      <c r="H714">
        <v>-6.5379324551199902</v>
      </c>
      <c r="I714">
        <v>5.8346803079695997</v>
      </c>
      <c r="J714">
        <v>1.6846392925387299</v>
      </c>
      <c r="K714">
        <v>60.271633473957799</v>
      </c>
      <c r="L714">
        <v>55.867671618945401</v>
      </c>
      <c r="M714">
        <v>56.425916595309197</v>
      </c>
      <c r="N714">
        <v>1.0371278636544801</v>
      </c>
      <c r="O714">
        <v>0.93866229577725802</v>
      </c>
      <c r="P714">
        <v>5.3144807411019004</v>
      </c>
      <c r="Q714">
        <v>28.723849372384901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46</v>
      </c>
      <c r="E715">
        <v>5110.5661654850001</v>
      </c>
      <c r="F715">
        <v>236.85</v>
      </c>
      <c r="G715">
        <v>170.32743246917701</v>
      </c>
      <c r="H715">
        <v>31.821585211557501</v>
      </c>
      <c r="I715">
        <v>61.938326680817703</v>
      </c>
      <c r="J715">
        <v>9.4701516354453794</v>
      </c>
      <c r="K715">
        <v>191.87602373139001</v>
      </c>
      <c r="L715">
        <v>158.74981833285099</v>
      </c>
      <c r="M715">
        <v>58.342089871964397</v>
      </c>
      <c r="N715">
        <v>13.5586229164557</v>
      </c>
      <c r="O715">
        <v>2.6097667994306901</v>
      </c>
      <c r="P715">
        <v>4.1418619379353903</v>
      </c>
      <c r="Q715">
        <v>203.07101727447201</v>
      </c>
    </row>
    <row r="716" spans="1:17" hidden="1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143</v>
      </c>
      <c r="E716">
        <v>5092.4511691999996</v>
      </c>
      <c r="F716">
        <v>4851.6000000000004</v>
      </c>
      <c r="G716">
        <v>190.517416330385</v>
      </c>
      <c r="H716">
        <v>6.2736514224466502</v>
      </c>
      <c r="I716">
        <v>138.26157519503701</v>
      </c>
      <c r="J716">
        <v>-0.92424710200027005</v>
      </c>
      <c r="K716">
        <v>3996.2926339698402</v>
      </c>
      <c r="L716">
        <v>2911.2702851870699</v>
      </c>
      <c r="M716">
        <v>77.394795131646703</v>
      </c>
      <c r="N716">
        <v>8.4465450828116406</v>
      </c>
      <c r="O716">
        <v>0.93805086093624901</v>
      </c>
      <c r="P716">
        <v>6.9750185505812397</v>
      </c>
      <c r="Q716">
        <v>228.28216188784501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349</v>
      </c>
      <c r="E717">
        <v>5072.2980250500004</v>
      </c>
      <c r="F717">
        <v>563.25</v>
      </c>
      <c r="G717">
        <v>-44.348194207296302</v>
      </c>
      <c r="H717">
        <v>-6.6976671256145099</v>
      </c>
      <c r="I717">
        <v>-33.693927129854202</v>
      </c>
      <c r="J717">
        <v>-5.8756136813764499</v>
      </c>
      <c r="K717">
        <v>571.78029892162897</v>
      </c>
      <c r="L717">
        <v>616.95773636707497</v>
      </c>
      <c r="M717">
        <v>60.258578303107299</v>
      </c>
      <c r="N717">
        <v>-1.38416115186785</v>
      </c>
      <c r="O717">
        <v>1.70282355969373</v>
      </c>
      <c r="P717">
        <v>41.855304039059</v>
      </c>
      <c r="Q717">
        <v>10.171149144254199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1162</v>
      </c>
      <c r="E718">
        <v>5051.9877329999999</v>
      </c>
      <c r="F718">
        <v>2847.8</v>
      </c>
      <c r="G718">
        <v>-6.9075143192314501</v>
      </c>
      <c r="H718">
        <v>-20.223742436785098</v>
      </c>
      <c r="I718">
        <v>-11.8787986936571</v>
      </c>
      <c r="J718">
        <v>-4.1274757618852798</v>
      </c>
      <c r="K718">
        <v>3021.5322978927202</v>
      </c>
      <c r="L718">
        <v>2905.1760946868399</v>
      </c>
      <c r="M718">
        <v>30.670218874835601</v>
      </c>
      <c r="N718">
        <v>-3.0819406857337701</v>
      </c>
      <c r="O718">
        <v>1.13005195465624</v>
      </c>
      <c r="P718">
        <v>29.9248542734742</v>
      </c>
      <c r="Q718">
        <v>30.6270354570891</v>
      </c>
    </row>
    <row r="719" spans="1:17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46</v>
      </c>
      <c r="E719">
        <v>5049.548140635</v>
      </c>
      <c r="F719">
        <v>69.44</v>
      </c>
      <c r="G719">
        <v>111.963863994059</v>
      </c>
      <c r="H719">
        <v>7.8287747671264798</v>
      </c>
      <c r="I719">
        <v>4.5904097952287204</v>
      </c>
      <c r="J719">
        <v>6.3408454649105304</v>
      </c>
      <c r="K719">
        <v>62.350229219601303</v>
      </c>
      <c r="L719">
        <v>56.607041466243601</v>
      </c>
      <c r="M719">
        <v>63.514654515677996</v>
      </c>
      <c r="N719">
        <v>7.6688812838946596</v>
      </c>
      <c r="O719">
        <v>1.85557045591882</v>
      </c>
      <c r="P719">
        <v>13.767281105990699</v>
      </c>
      <c r="Q719">
        <v>147.557932263814</v>
      </c>
    </row>
    <row r="720" spans="1:17" x14ac:dyDescent="0.3">
      <c r="A720" t="s">
        <v>1576</v>
      </c>
      <c r="B720" t="s">
        <v>1577</v>
      </c>
      <c r="C720" t="str">
        <f>IFERROR(VLOOKUP(Table1[[#This Row],[Ticker]],[1]!Table1[[Symbol]:[Industry]],2,FALSE),"-")</f>
        <v>-</v>
      </c>
      <c r="D720" t="s">
        <v>46</v>
      </c>
      <c r="E720">
        <v>5045.37594008</v>
      </c>
      <c r="F720">
        <v>877.4</v>
      </c>
      <c r="G720">
        <v>160.61159119126501</v>
      </c>
      <c r="H720">
        <v>34.743388434246697</v>
      </c>
      <c r="I720">
        <v>68.676990849778903</v>
      </c>
      <c r="J720">
        <v>9.1742352229699407</v>
      </c>
      <c r="K720">
        <v>717.88957536951102</v>
      </c>
      <c r="L720">
        <v>580.44571698491995</v>
      </c>
      <c r="M720">
        <v>64.2901029122783</v>
      </c>
      <c r="N720">
        <v>12.1422750207566</v>
      </c>
      <c r="O720">
        <v>1.0009993829738399</v>
      </c>
      <c r="P720">
        <v>4.2853886482789996</v>
      </c>
      <c r="Q720">
        <v>197.37332655482101</v>
      </c>
    </row>
    <row r="721" spans="1:17" hidden="1" x14ac:dyDescent="0.3">
      <c r="A721" t="s">
        <v>1578</v>
      </c>
      <c r="B721" t="s">
        <v>1579</v>
      </c>
      <c r="C721" t="str">
        <f>IFERROR(VLOOKUP(Table1[[#This Row],[Ticker]],[1]!Table1[[Symbol]:[Industry]],2,FALSE),"-")</f>
        <v>-</v>
      </c>
      <c r="D721" t="s">
        <v>283</v>
      </c>
      <c r="E721">
        <v>5041.5902209650003</v>
      </c>
      <c r="F721">
        <v>381.3</v>
      </c>
      <c r="G721">
        <v>-4.4209103624797503</v>
      </c>
      <c r="H721">
        <v>2.6999853129575002</v>
      </c>
      <c r="I721">
        <v>-5.9293751075533603</v>
      </c>
      <c r="J721">
        <v>0.36752145879287401</v>
      </c>
      <c r="K721">
        <v>365.52927944562799</v>
      </c>
      <c r="L721">
        <v>353.99323577541702</v>
      </c>
      <c r="M721">
        <v>53.332132660272698</v>
      </c>
      <c r="N721">
        <v>2.4885758095551398</v>
      </c>
      <c r="O721">
        <v>1.88035065557282</v>
      </c>
      <c r="P721">
        <v>5.1665355363230896</v>
      </c>
      <c r="Q721">
        <v>21.821086261980799</v>
      </c>
    </row>
    <row r="722" spans="1:17" x14ac:dyDescent="0.3">
      <c r="A722" t="s">
        <v>1580</v>
      </c>
      <c r="B722" t="s">
        <v>1581</v>
      </c>
      <c r="C722" t="str">
        <f>IFERROR(VLOOKUP(Table1[[#This Row],[Ticker]],[1]!Table1[[Symbol]:[Industry]],2,FALSE),"-")</f>
        <v>-</v>
      </c>
      <c r="D722" t="s">
        <v>582</v>
      </c>
      <c r="E722">
        <v>5016.1775168699996</v>
      </c>
      <c r="F722">
        <v>107.54</v>
      </c>
      <c r="G722">
        <v>-31.075261972121901</v>
      </c>
      <c r="H722">
        <v>-2.6336582134631099</v>
      </c>
      <c r="I722">
        <v>-13.7278742162014</v>
      </c>
      <c r="J722">
        <v>-0.87862583026772501</v>
      </c>
      <c r="K722">
        <v>105.020309166819</v>
      </c>
      <c r="L722">
        <v>108.775735375312</v>
      </c>
      <c r="M722">
        <v>39.471091407541998</v>
      </c>
      <c r="N722">
        <v>1.2129330187666101</v>
      </c>
      <c r="O722">
        <v>1.48179433129629</v>
      </c>
      <c r="P722">
        <v>28.045378463827301</v>
      </c>
      <c r="Q722">
        <v>17.5300546448087</v>
      </c>
    </row>
    <row r="723" spans="1:17" hidden="1" x14ac:dyDescent="0.3">
      <c r="A723" t="s">
        <v>1582</v>
      </c>
      <c r="B723" t="s">
        <v>1583</v>
      </c>
      <c r="C723" t="str">
        <f>IFERROR(VLOOKUP(Table1[[#This Row],[Ticker]],[1]!Table1[[Symbol]:[Industry]],2,FALSE),"-")</f>
        <v>-</v>
      </c>
      <c r="E723">
        <v>4997.5496999999996</v>
      </c>
      <c r="F723">
        <v>464.4</v>
      </c>
      <c r="G723">
        <v>393.83371683423297</v>
      </c>
      <c r="H723">
        <v>3.6340664210237099</v>
      </c>
      <c r="I723">
        <v>-1.14399884854936</v>
      </c>
      <c r="J723">
        <v>-1.4513705371866901</v>
      </c>
      <c r="K723">
        <v>460.68171531661199</v>
      </c>
      <c r="L723">
        <v>409.12955789259701</v>
      </c>
      <c r="M723">
        <v>59.191502866175398</v>
      </c>
      <c r="N723">
        <v>1.25954457906407</v>
      </c>
      <c r="O723">
        <v>0.23740617638842401</v>
      </c>
      <c r="P723">
        <v>37.489233419465997</v>
      </c>
      <c r="Q723">
        <v>418.46269781461899</v>
      </c>
    </row>
    <row r="724" spans="1:17" x14ac:dyDescent="0.3">
      <c r="A724" t="s">
        <v>1584</v>
      </c>
      <c r="B724" t="s">
        <v>1585</v>
      </c>
      <c r="C724" t="str">
        <f>IFERROR(VLOOKUP(Table1[[#This Row],[Ticker]],[1]!Table1[[Symbol]:[Industry]],2,FALSE),"-")</f>
        <v>-</v>
      </c>
      <c r="D724" t="s">
        <v>268</v>
      </c>
      <c r="E724">
        <v>4977.0746304249997</v>
      </c>
      <c r="F724">
        <v>1012.6</v>
      </c>
      <c r="G724">
        <v>95.119282908502399</v>
      </c>
      <c r="H724">
        <v>3.6993987289931298</v>
      </c>
      <c r="I724">
        <v>41.909900780796796</v>
      </c>
      <c r="J724">
        <v>2.4565175890485098</v>
      </c>
      <c r="K724">
        <v>966.27050248957403</v>
      </c>
      <c r="L724">
        <v>826.56633633902504</v>
      </c>
      <c r="M724">
        <v>59.608573914477901</v>
      </c>
      <c r="N724">
        <v>4.1430675865956301</v>
      </c>
      <c r="O724">
        <v>0.77641106478694899</v>
      </c>
      <c r="P724">
        <v>10.6063598656922</v>
      </c>
      <c r="Q724">
        <v>123.039647577092</v>
      </c>
    </row>
    <row r="725" spans="1:17" x14ac:dyDescent="0.3">
      <c r="A725" t="s">
        <v>1586</v>
      </c>
      <c r="B725" t="s">
        <v>1587</v>
      </c>
      <c r="C725" t="str">
        <f>IFERROR(VLOOKUP(Table1[[#This Row],[Ticker]],[1]!Table1[[Symbol]:[Industry]],2,FALSE),"-")</f>
        <v>-</v>
      </c>
      <c r="D725" t="s">
        <v>268</v>
      </c>
      <c r="E725">
        <v>4959.6191408699997</v>
      </c>
      <c r="F725">
        <v>561.29999999999995</v>
      </c>
      <c r="G725">
        <v>-17.182579755271501</v>
      </c>
      <c r="H725">
        <v>8.7297033110154398</v>
      </c>
      <c r="I725">
        <v>-11.045859214333399</v>
      </c>
      <c r="J725">
        <v>6.6080444934369504</v>
      </c>
      <c r="K725">
        <v>511.63000442034399</v>
      </c>
      <c r="L725">
        <v>524.98751203545203</v>
      </c>
      <c r="M725">
        <v>62.411910455766801</v>
      </c>
      <c r="N725">
        <v>7.9979345214607296</v>
      </c>
      <c r="O725">
        <v>1.42953747499752</v>
      </c>
      <c r="P725">
        <v>17.566363798325298</v>
      </c>
      <c r="Q725">
        <v>29.049316013334799</v>
      </c>
    </row>
    <row r="726" spans="1:17" x14ac:dyDescent="0.3">
      <c r="A726" t="s">
        <v>1588</v>
      </c>
      <c r="B726" t="s">
        <v>1589</v>
      </c>
      <c r="C726" t="str">
        <f>IFERROR(VLOOKUP(Table1[[#This Row],[Ticker]],[1]!Table1[[Symbol]:[Industry]],2,FALSE),"-")</f>
        <v>-</v>
      </c>
      <c r="D726" t="s">
        <v>691</v>
      </c>
      <c r="E726">
        <v>4957.7746399999996</v>
      </c>
      <c r="F726">
        <v>1066.2</v>
      </c>
      <c r="G726">
        <v>104.78468227943</v>
      </c>
      <c r="H726">
        <v>-15.043818194360901</v>
      </c>
      <c r="I726">
        <v>14.105455396657099</v>
      </c>
      <c r="J726">
        <v>-5.1317713598477299</v>
      </c>
      <c r="K726">
        <v>1159.01480961069</v>
      </c>
      <c r="L726">
        <v>976.37902334128</v>
      </c>
      <c r="M726">
        <v>38.263168339209201</v>
      </c>
      <c r="N726">
        <v>-5.0283177635988601</v>
      </c>
      <c r="O726">
        <v>1.0515173211976401</v>
      </c>
      <c r="P726">
        <v>40.2129056462202</v>
      </c>
      <c r="Q726">
        <v>140.054035798716</v>
      </c>
    </row>
    <row r="727" spans="1:17" x14ac:dyDescent="0.3">
      <c r="A727" t="s">
        <v>1590</v>
      </c>
      <c r="B727" t="s">
        <v>1591</v>
      </c>
      <c r="C727" t="str">
        <f>IFERROR(VLOOKUP(Table1[[#This Row],[Ticker]],[1]!Table1[[Symbol]:[Industry]],2,FALSE),"-")</f>
        <v>-</v>
      </c>
      <c r="D727" t="s">
        <v>65</v>
      </c>
      <c r="E727">
        <v>4894.9238999400004</v>
      </c>
      <c r="F727">
        <v>580.04999999999995</v>
      </c>
      <c r="G727">
        <v>102.396459332725</v>
      </c>
      <c r="H727">
        <v>10.5358401439894</v>
      </c>
      <c r="I727">
        <v>48.634181604495801</v>
      </c>
      <c r="J727">
        <v>2.1181929130185502</v>
      </c>
      <c r="K727">
        <v>507.33484522188002</v>
      </c>
      <c r="L727">
        <v>427.71714745217002</v>
      </c>
      <c r="M727">
        <v>44.853049943709003</v>
      </c>
      <c r="N727">
        <v>9.9855910258014902</v>
      </c>
      <c r="O727">
        <v>0.80225362096459396</v>
      </c>
      <c r="P727">
        <v>1.35333160934403</v>
      </c>
      <c r="Q727">
        <v>136.61023862940999</v>
      </c>
    </row>
    <row r="728" spans="1:17" x14ac:dyDescent="0.3">
      <c r="A728" t="s">
        <v>1592</v>
      </c>
      <c r="B728" t="s">
        <v>1593</v>
      </c>
      <c r="C728" t="str">
        <f>IFERROR(VLOOKUP(Table1[[#This Row],[Ticker]],[1]!Table1[[Symbol]:[Industry]],2,FALSE),"-")</f>
        <v>-</v>
      </c>
      <c r="D728" t="s">
        <v>400</v>
      </c>
      <c r="E728">
        <v>4894.6137230599998</v>
      </c>
      <c r="F728">
        <v>250.92</v>
      </c>
      <c r="G728">
        <v>-20.792854350963701</v>
      </c>
      <c r="H728">
        <v>5.73809572505301</v>
      </c>
      <c r="I728">
        <v>-0.490364588318914</v>
      </c>
      <c r="J728">
        <v>2.1198637686738899</v>
      </c>
      <c r="K728">
        <v>227.735531341278</v>
      </c>
      <c r="L728">
        <v>223.869333584575</v>
      </c>
      <c r="M728">
        <v>62.732585657206698</v>
      </c>
      <c r="N728">
        <v>5.6208789568291602</v>
      </c>
      <c r="O728">
        <v>1.3369609510331499</v>
      </c>
      <c r="P728">
        <v>4.41575003985335</v>
      </c>
      <c r="Q728">
        <v>32.761904761904702</v>
      </c>
    </row>
    <row r="729" spans="1:17" x14ac:dyDescent="0.3">
      <c r="A729" t="s">
        <v>1594</v>
      </c>
      <c r="B729" t="s">
        <v>1595</v>
      </c>
      <c r="C729" t="str">
        <f>IFERROR(VLOOKUP(Table1[[#This Row],[Ticker]],[1]!Table1[[Symbol]:[Industry]],2,FALSE),"-")</f>
        <v>-</v>
      </c>
      <c r="D729" t="s">
        <v>1596</v>
      </c>
      <c r="E729">
        <v>4835.0387083349997</v>
      </c>
      <c r="F729">
        <v>911.35</v>
      </c>
      <c r="G729">
        <v>35.383309424319002</v>
      </c>
      <c r="H729">
        <v>-2.2712073445120602</v>
      </c>
      <c r="I729">
        <v>-1.89196290285174</v>
      </c>
      <c r="J729">
        <v>2.0294524651741299</v>
      </c>
      <c r="K729">
        <v>908.203283124672</v>
      </c>
      <c r="L729">
        <v>843.10549012741706</v>
      </c>
      <c r="M729">
        <v>30.014760704029001</v>
      </c>
      <c r="N729">
        <v>2.51341149814137</v>
      </c>
      <c r="O729">
        <v>0.68994020650101695</v>
      </c>
      <c r="P729">
        <v>21.347451582816699</v>
      </c>
      <c r="Q729">
        <v>67.327641604700204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371</v>
      </c>
      <c r="E730">
        <v>4779.3757297049997</v>
      </c>
      <c r="F730">
        <v>311.8</v>
      </c>
      <c r="G730">
        <v>-6.1939341330833102</v>
      </c>
      <c r="H730">
        <v>3.0978164483945601</v>
      </c>
      <c r="I730">
        <v>-5.5662939175035504</v>
      </c>
      <c r="J730">
        <v>0.24782071685947399</v>
      </c>
      <c r="K730">
        <v>297.88992847661001</v>
      </c>
      <c r="L730">
        <v>294.56223339334798</v>
      </c>
      <c r="M730">
        <v>47.617691746943599</v>
      </c>
      <c r="N730">
        <v>3.69097394062132</v>
      </c>
      <c r="O730">
        <v>1.5023841550077299</v>
      </c>
      <c r="P730">
        <v>24.4227068633739</v>
      </c>
      <c r="Q730">
        <v>26.4054054054054</v>
      </c>
    </row>
    <row r="731" spans="1:17" hidden="1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E731">
        <v>4734.1147048309904</v>
      </c>
      <c r="F731">
        <v>55.18</v>
      </c>
      <c r="G731">
        <v>61.287461068131002</v>
      </c>
      <c r="H731">
        <v>-16.137944700384999</v>
      </c>
      <c r="I731">
        <v>-20.3152548810627</v>
      </c>
      <c r="J731">
        <v>-1.08974404765112</v>
      </c>
      <c r="K731">
        <v>57.960615421032998</v>
      </c>
      <c r="L731">
        <v>54.708862156131502</v>
      </c>
      <c r="M731">
        <v>49.6923281952621</v>
      </c>
      <c r="N731">
        <v>-1.3711980492414499</v>
      </c>
      <c r="O731">
        <v>0.56647877731059104</v>
      </c>
      <c r="P731">
        <v>40.449438202247201</v>
      </c>
      <c r="Q731">
        <v>97.071428571428498</v>
      </c>
    </row>
    <row r="732" spans="1:17" hidden="1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E732">
        <v>4714.2688482599997</v>
      </c>
      <c r="F732">
        <v>1187.1500000000001</v>
      </c>
      <c r="G732">
        <v>9.8160926322976003</v>
      </c>
      <c r="H732">
        <v>-2.29709672092191</v>
      </c>
      <c r="I732">
        <v>-13.347415885419901</v>
      </c>
      <c r="J732">
        <v>4.9801075209241397</v>
      </c>
      <c r="K732">
        <v>1163.1786991869201</v>
      </c>
      <c r="M732">
        <v>39.090713125356999</v>
      </c>
      <c r="N732">
        <v>2.1033520167892998</v>
      </c>
      <c r="O732">
        <v>0.58652843049857595</v>
      </c>
      <c r="P732">
        <v>44.210925325359</v>
      </c>
      <c r="Q732">
        <v>53.1806451612903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E733">
        <v>4709.4401421800003</v>
      </c>
      <c r="F733">
        <v>4209.6000000000004</v>
      </c>
      <c r="G733">
        <v>58.3257377267335</v>
      </c>
      <c r="H733">
        <v>-2.3649970360851502</v>
      </c>
      <c r="I733">
        <v>22.838029773822999</v>
      </c>
      <c r="J733">
        <v>-5.5554529064871101</v>
      </c>
      <c r="K733">
        <v>4118.0179242377599</v>
      </c>
      <c r="L733">
        <v>3517.5638307327399</v>
      </c>
      <c r="M733">
        <v>58.551402409546903</v>
      </c>
      <c r="N733">
        <v>-0.21611681892131901</v>
      </c>
      <c r="O733">
        <v>0.907743629414691</v>
      </c>
      <c r="P733">
        <v>13.478715317369801</v>
      </c>
      <c r="Q733">
        <v>92.074464444596501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1596</v>
      </c>
      <c r="E734">
        <v>4702.3356534000004</v>
      </c>
      <c r="F734">
        <v>865.4</v>
      </c>
      <c r="G734">
        <v>-2.9302044370029501</v>
      </c>
      <c r="H734">
        <v>35.488728387807797</v>
      </c>
      <c r="I734">
        <v>-11.9348130382522</v>
      </c>
      <c r="J734">
        <v>-0.22677889777377899</v>
      </c>
      <c r="K734">
        <v>735.04411277379802</v>
      </c>
      <c r="L734">
        <v>739.37782888813297</v>
      </c>
      <c r="M734">
        <v>39.9756768564989</v>
      </c>
      <c r="N734">
        <v>9.8988253358977598</v>
      </c>
      <c r="O734">
        <v>1.22010425794035</v>
      </c>
      <c r="P734">
        <v>14.3286341576149</v>
      </c>
      <c r="Q734">
        <v>46.306001690617002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255</v>
      </c>
      <c r="E735">
        <v>4664.1494562500002</v>
      </c>
      <c r="F735">
        <v>1803.6</v>
      </c>
      <c r="G735">
        <v>98.727056171316306</v>
      </c>
      <c r="H735">
        <v>17.779736826379398</v>
      </c>
      <c r="I735">
        <v>44.641331983906603</v>
      </c>
      <c r="J735">
        <v>3.55241841800889</v>
      </c>
      <c r="K735">
        <v>1576.30520884827</v>
      </c>
      <c r="L735">
        <v>1326.5267144076399</v>
      </c>
      <c r="M735">
        <v>74.057466397849694</v>
      </c>
      <c r="N735">
        <v>8.0491047776360904</v>
      </c>
      <c r="O735">
        <v>1.1742889080299399</v>
      </c>
      <c r="P735">
        <v>2.2344200487913</v>
      </c>
      <c r="Q735">
        <v>137.33140338180101</v>
      </c>
    </row>
    <row r="736" spans="1:17" hidden="1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E736">
        <v>4663.5556800000004</v>
      </c>
      <c r="F736">
        <v>2872.7</v>
      </c>
      <c r="G736">
        <v>2239.7331589372998</v>
      </c>
      <c r="H736">
        <v>13.996699823657099</v>
      </c>
      <c r="I736">
        <v>313.447624337523</v>
      </c>
      <c r="J736">
        <v>9.2867147143051891</v>
      </c>
      <c r="K736">
        <v>2092.0473081116802</v>
      </c>
      <c r="L736">
        <v>1319.50492885266</v>
      </c>
      <c r="M736">
        <v>69.554568076601299</v>
      </c>
      <c r="N736">
        <v>20.6357934143996</v>
      </c>
      <c r="O736">
        <v>1.15133973959529</v>
      </c>
      <c r="P736">
        <v>0</v>
      </c>
      <c r="Q736">
        <v>2324.2194092826999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49</v>
      </c>
      <c r="E737">
        <v>4631.0357301249996</v>
      </c>
      <c r="F737">
        <v>471.5</v>
      </c>
      <c r="G737">
        <v>-35.984498934889103</v>
      </c>
      <c r="H737">
        <v>-5.0990062651968504</v>
      </c>
      <c r="I737">
        <v>-27.3808267063377</v>
      </c>
      <c r="J737">
        <v>-5.7908317348692497</v>
      </c>
      <c r="K737">
        <v>479.94399046622198</v>
      </c>
      <c r="L737">
        <v>514.01869539645395</v>
      </c>
      <c r="M737">
        <v>28.618316789985599</v>
      </c>
      <c r="N737">
        <v>-6.1769818883661197E-2</v>
      </c>
      <c r="O737">
        <v>1.41260339936531</v>
      </c>
      <c r="P737">
        <v>46.553552492046599</v>
      </c>
      <c r="Q737">
        <v>13.286881307063901</v>
      </c>
    </row>
    <row r="738" spans="1:17" hidden="1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129</v>
      </c>
      <c r="E738">
        <v>4621.9516414399995</v>
      </c>
      <c r="F738">
        <v>45.1</v>
      </c>
      <c r="G738">
        <v>56.495517011581398</v>
      </c>
      <c r="H738">
        <v>-9.4381083178177008</v>
      </c>
      <c r="I738">
        <v>-13.4734867250404</v>
      </c>
      <c r="J738">
        <v>-3.60605915504153</v>
      </c>
      <c r="K738">
        <v>48.428288309644302</v>
      </c>
      <c r="L738">
        <v>45.383542998882099</v>
      </c>
      <c r="M738">
        <v>31.652771530073299</v>
      </c>
      <c r="N738">
        <v>-3.8993261206525198</v>
      </c>
      <c r="O738">
        <v>1.1956422702776099</v>
      </c>
      <c r="P738">
        <v>45.011086474501099</v>
      </c>
      <c r="Q738">
        <v>108.79629629629601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255</v>
      </c>
      <c r="E739">
        <v>4582.1999054999997</v>
      </c>
      <c r="F739">
        <v>625.75</v>
      </c>
      <c r="G739">
        <v>76.479808992295503</v>
      </c>
      <c r="H739">
        <v>1.83970920480846</v>
      </c>
      <c r="I739">
        <v>-3.2527814969242401</v>
      </c>
      <c r="J739">
        <v>2.3931412086509098</v>
      </c>
      <c r="K739">
        <v>611.94092081816996</v>
      </c>
      <c r="L739">
        <v>564.42421264624602</v>
      </c>
      <c r="M739">
        <v>78.041856879514896</v>
      </c>
      <c r="N739">
        <v>2.2416211155099099</v>
      </c>
      <c r="O739">
        <v>1.3455943927843299</v>
      </c>
      <c r="P739">
        <v>17.2912504994007</v>
      </c>
      <c r="Q739">
        <v>110.088970958536</v>
      </c>
    </row>
    <row r="740" spans="1:17" hidden="1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1619</v>
      </c>
      <c r="E740">
        <v>4564.4915978749996</v>
      </c>
      <c r="F740">
        <v>4280.3</v>
      </c>
      <c r="G740">
        <v>154.25145097381599</v>
      </c>
      <c r="H740">
        <v>13.9329145362835</v>
      </c>
      <c r="I740">
        <v>8.5468076147643597</v>
      </c>
      <c r="J740">
        <v>11.350354058567399</v>
      </c>
      <c r="K740">
        <v>3575.9083809633898</v>
      </c>
      <c r="L740">
        <v>3161.5920497449501</v>
      </c>
      <c r="M740">
        <v>59.464931119046803</v>
      </c>
      <c r="N740">
        <v>14.4314086399053</v>
      </c>
      <c r="O740">
        <v>0.55242005637512004</v>
      </c>
      <c r="P740">
        <v>3.7298787468168002</v>
      </c>
      <c r="Q740">
        <v>183.163535326806</v>
      </c>
    </row>
    <row r="741" spans="1:17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101</v>
      </c>
      <c r="E741">
        <v>4535.6615167399996</v>
      </c>
      <c r="F741">
        <v>214.35</v>
      </c>
      <c r="G741">
        <v>-0.61972439953599301</v>
      </c>
      <c r="H741">
        <v>6.2796107673877302</v>
      </c>
      <c r="I741">
        <v>-15.469531550983101</v>
      </c>
      <c r="J741">
        <v>-3.0392744894734798</v>
      </c>
      <c r="K741">
        <v>206.43777126215301</v>
      </c>
      <c r="L741">
        <v>202.33815811565501</v>
      </c>
      <c r="M741">
        <v>55.918672722848697</v>
      </c>
      <c r="N741">
        <v>1.7589793005666301</v>
      </c>
      <c r="O741">
        <v>1.5003529678649199</v>
      </c>
      <c r="P741">
        <v>15.232097037555301</v>
      </c>
      <c r="Q741">
        <v>26.051161423110798</v>
      </c>
    </row>
    <row r="742" spans="1:17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65</v>
      </c>
      <c r="E742">
        <v>4526.8793999999998</v>
      </c>
      <c r="F742">
        <v>509.65</v>
      </c>
      <c r="G742">
        <v>-13.3638352539373</v>
      </c>
      <c r="H742">
        <v>2.5398566690270798</v>
      </c>
      <c r="I742">
        <v>-10.635763261058401</v>
      </c>
      <c r="J742">
        <v>0.14684897089301399</v>
      </c>
      <c r="K742">
        <v>496.84938267617702</v>
      </c>
      <c r="L742">
        <v>495.31563050887399</v>
      </c>
      <c r="M742">
        <v>58.1206060791433</v>
      </c>
      <c r="N742">
        <v>0.95808518132403098</v>
      </c>
      <c r="O742">
        <v>1.0462332528843401</v>
      </c>
      <c r="P742">
        <v>26.704601196899802</v>
      </c>
      <c r="Q742">
        <v>18.234543556431898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485</v>
      </c>
      <c r="E743">
        <v>4525.1865568800004</v>
      </c>
      <c r="F743">
        <v>1503.85</v>
      </c>
      <c r="G743">
        <v>-27.952564278898201</v>
      </c>
      <c r="H743">
        <v>-9.0559900731373197</v>
      </c>
      <c r="I743">
        <v>3.2014461016365701</v>
      </c>
      <c r="J743">
        <v>1.6545837887972901</v>
      </c>
      <c r="K743">
        <v>1413.64720988421</v>
      </c>
      <c r="L743">
        <v>1369.7045609367899</v>
      </c>
      <c r="M743">
        <v>48.054390932835602</v>
      </c>
      <c r="N743">
        <v>2.9473969038265402</v>
      </c>
      <c r="O743">
        <v>0.53508713941764896</v>
      </c>
      <c r="P743">
        <v>14.3431858230541</v>
      </c>
      <c r="Q743">
        <v>40.317238161884703</v>
      </c>
    </row>
    <row r="744" spans="1:17" hidden="1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371</v>
      </c>
      <c r="E744">
        <v>4511.2818027550002</v>
      </c>
      <c r="F744">
        <v>122.25</v>
      </c>
      <c r="G744">
        <v>-37.463205579316899</v>
      </c>
      <c r="H744">
        <v>-5.6161875018252001</v>
      </c>
      <c r="I744">
        <v>-24.079693291507098</v>
      </c>
      <c r="J744">
        <v>-1.2849803217300999</v>
      </c>
      <c r="K744">
        <v>122.71429564883699</v>
      </c>
      <c r="M744">
        <v>29.7862690971136</v>
      </c>
      <c r="N744">
        <v>0.389873366473247</v>
      </c>
      <c r="O744">
        <v>0.96665817469781401</v>
      </c>
      <c r="P744">
        <v>25.644171779141001</v>
      </c>
      <c r="Q744">
        <v>12.413793103448199</v>
      </c>
    </row>
    <row r="745" spans="1:17" hidden="1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129</v>
      </c>
      <c r="E745">
        <v>4505.9418158999997</v>
      </c>
      <c r="F745">
        <v>430.5</v>
      </c>
      <c r="G745">
        <v>4.4951941845805701</v>
      </c>
      <c r="I745">
        <v>-8.9502350665397596</v>
      </c>
      <c r="K745">
        <v>425.76520424318301</v>
      </c>
      <c r="L745">
        <v>384.46648021701702</v>
      </c>
      <c r="M745">
        <v>38.331602171758398</v>
      </c>
      <c r="N745">
        <v>-1.6093819023167699</v>
      </c>
      <c r="O745">
        <v>1</v>
      </c>
      <c r="P745">
        <v>7.2938443670151001</v>
      </c>
      <c r="Q745">
        <v>34.112149532710198</v>
      </c>
    </row>
    <row r="746" spans="1:17" hidden="1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1596</v>
      </c>
      <c r="E746">
        <v>4498.5393483449998</v>
      </c>
      <c r="F746">
        <v>79.38</v>
      </c>
      <c r="G746">
        <v>33.814132792068598</v>
      </c>
      <c r="H746">
        <v>-6.5617030484887797</v>
      </c>
      <c r="I746">
        <v>28.3305019851975</v>
      </c>
      <c r="J746">
        <v>0.29520023541757501</v>
      </c>
      <c r="K746">
        <v>78.804273654160596</v>
      </c>
      <c r="L746">
        <v>69.371719771552804</v>
      </c>
      <c r="M746">
        <v>61.653109550653802</v>
      </c>
      <c r="N746">
        <v>1.67241359965641</v>
      </c>
      <c r="O746">
        <v>0.89642390758935597</v>
      </c>
      <c r="P746">
        <v>14.2605190224238</v>
      </c>
      <c r="Q746">
        <v>85.034965034964998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92</v>
      </c>
      <c r="E747">
        <v>4489.6470511099997</v>
      </c>
      <c r="F747">
        <v>2753.9</v>
      </c>
      <c r="G747">
        <v>6.9445600243673704</v>
      </c>
      <c r="H747">
        <v>21.371077101761198</v>
      </c>
      <c r="I747">
        <v>24.699822291989801</v>
      </c>
      <c r="J747">
        <v>-2.4519504741648599</v>
      </c>
      <c r="K747">
        <v>2325.0998130948501</v>
      </c>
      <c r="L747">
        <v>2157.6988437457399</v>
      </c>
      <c r="M747">
        <v>68.0023815747968</v>
      </c>
      <c r="N747">
        <v>9.7594754270004795</v>
      </c>
      <c r="O747">
        <v>1.6491780133462499</v>
      </c>
      <c r="P747">
        <v>3.48596535821925</v>
      </c>
      <c r="Q747">
        <v>72.658307210031296</v>
      </c>
    </row>
    <row r="748" spans="1:17" hidden="1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668</v>
      </c>
      <c r="E748">
        <v>4449.3999170859997</v>
      </c>
      <c r="F748">
        <v>260.87</v>
      </c>
      <c r="G748">
        <v>1.47436894952123</v>
      </c>
      <c r="H748">
        <v>0.63362018615612103</v>
      </c>
      <c r="I748">
        <v>0.63064765113250199</v>
      </c>
      <c r="J748">
        <v>0.43288074043895303</v>
      </c>
      <c r="K748">
        <v>252.66014552757801</v>
      </c>
      <c r="L748">
        <v>237.66009772396399</v>
      </c>
      <c r="M748">
        <v>58.987597709054498</v>
      </c>
      <c r="N748">
        <v>1.56180293081824</v>
      </c>
      <c r="O748">
        <v>0.92140772799489001</v>
      </c>
      <c r="P748">
        <v>1.5831640280599499</v>
      </c>
      <c r="Q748">
        <v>27.552317621748401</v>
      </c>
    </row>
    <row r="749" spans="1:17" hidden="1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65</v>
      </c>
      <c r="E749">
        <v>4447.8900822550004</v>
      </c>
      <c r="F749">
        <v>1040.5</v>
      </c>
      <c r="G749">
        <v>-34.1153017145867</v>
      </c>
      <c r="H749">
        <v>-3.6622705753132898</v>
      </c>
      <c r="I749">
        <v>-20.053456544278401</v>
      </c>
      <c r="J749">
        <v>2.9057600580399501</v>
      </c>
      <c r="K749">
        <v>1046.85767058293</v>
      </c>
      <c r="M749">
        <v>36.4427442606463</v>
      </c>
      <c r="N749">
        <v>9.1799143261983504E-2</v>
      </c>
      <c r="O749">
        <v>0.94674069481154199</v>
      </c>
      <c r="P749">
        <v>20.9034118212397</v>
      </c>
      <c r="Q749">
        <v>7.2680412371133896</v>
      </c>
    </row>
    <row r="750" spans="1:17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280</v>
      </c>
      <c r="E750">
        <v>4447.2528954749996</v>
      </c>
      <c r="F750">
        <v>263.45</v>
      </c>
      <c r="G750">
        <v>53.558371065606103</v>
      </c>
      <c r="H750">
        <v>7.8013262637924896</v>
      </c>
      <c r="I750">
        <v>-0.29086958990227502</v>
      </c>
      <c r="J750">
        <v>-0.65495330277571795</v>
      </c>
      <c r="K750">
        <v>243.06112957701001</v>
      </c>
      <c r="L750">
        <v>220.99807599947101</v>
      </c>
      <c r="M750">
        <v>49.236344478308403</v>
      </c>
      <c r="N750">
        <v>2.76198015416881</v>
      </c>
      <c r="O750">
        <v>1.43806952951623</v>
      </c>
      <c r="P750">
        <v>10.6092237616245</v>
      </c>
      <c r="Q750">
        <v>88.044254104211205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1453</v>
      </c>
      <c r="E751">
        <v>4443.0926401750003</v>
      </c>
      <c r="F751">
        <v>704.35</v>
      </c>
      <c r="G751">
        <v>-4.4122204410452497</v>
      </c>
      <c r="H751">
        <v>0.42869308180715598</v>
      </c>
      <c r="I751">
        <v>-24.534400986577399</v>
      </c>
      <c r="J751">
        <v>1.43929959304984</v>
      </c>
      <c r="K751">
        <v>720.81016441018699</v>
      </c>
      <c r="L751">
        <v>747.36257371514705</v>
      </c>
      <c r="M751">
        <v>36.546956054382399</v>
      </c>
      <c r="N751">
        <v>1.0848997695525</v>
      </c>
      <c r="O751">
        <v>0.863357275737479</v>
      </c>
      <c r="P751">
        <v>54.610633917796498</v>
      </c>
      <c r="Q751">
        <v>25.765556646727902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65</v>
      </c>
      <c r="E752">
        <v>4402.6170887500002</v>
      </c>
      <c r="F752">
        <v>1357.5</v>
      </c>
      <c r="G752">
        <v>-17.928253922025199</v>
      </c>
      <c r="H752">
        <v>8.2252426265496705</v>
      </c>
      <c r="I752">
        <v>8.5013669528374702</v>
      </c>
      <c r="J752">
        <v>4.5703417208086998</v>
      </c>
      <c r="K752">
        <v>1230.3104856867301</v>
      </c>
      <c r="L752">
        <v>1170.89090192002</v>
      </c>
      <c r="M752">
        <v>39.099743975392798</v>
      </c>
      <c r="N752">
        <v>6.5433653619760799</v>
      </c>
      <c r="O752">
        <v>1.89126458345707</v>
      </c>
      <c r="P752">
        <v>8.2136279926335192</v>
      </c>
      <c r="Q752">
        <v>35.148588779929298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238</v>
      </c>
      <c r="E753">
        <v>4380.1318915499996</v>
      </c>
      <c r="F753">
        <v>576.20000000000005</v>
      </c>
      <c r="G753">
        <v>3.8007526649941599</v>
      </c>
      <c r="H753">
        <v>27.271400215837801</v>
      </c>
      <c r="I753">
        <v>37.594345290461902</v>
      </c>
      <c r="J753">
        <v>6.4947170846215201</v>
      </c>
      <c r="K753">
        <v>480.69413716421599</v>
      </c>
      <c r="L753">
        <v>430.82910092851898</v>
      </c>
      <c r="M753">
        <v>70.646648474459298</v>
      </c>
      <c r="N753">
        <v>10.112468094077</v>
      </c>
      <c r="O753">
        <v>1.53146409953972</v>
      </c>
      <c r="P753">
        <v>2.74210343630683</v>
      </c>
      <c r="Q753">
        <v>60.011108025548403</v>
      </c>
    </row>
    <row r="754" spans="1:17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101</v>
      </c>
      <c r="E754">
        <v>4361.6559004000001</v>
      </c>
      <c r="F754">
        <v>232.12</v>
      </c>
      <c r="G754">
        <v>48.983584464639698</v>
      </c>
      <c r="H754">
        <v>6.6683352397915803</v>
      </c>
      <c r="I754">
        <v>-14.7883035426961</v>
      </c>
      <c r="J754">
        <v>-3.4496175895860901</v>
      </c>
      <c r="K754">
        <v>221.19508049828201</v>
      </c>
      <c r="L754">
        <v>214.10559591065501</v>
      </c>
      <c r="M754">
        <v>46.6874617112544</v>
      </c>
      <c r="N754">
        <v>3.3688364421776398</v>
      </c>
      <c r="O754">
        <v>1.1011628654118999</v>
      </c>
      <c r="P754">
        <v>26.5509219369291</v>
      </c>
      <c r="Q754">
        <v>85.547561950439601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1650</v>
      </c>
      <c r="E755">
        <v>4338.0721026499996</v>
      </c>
      <c r="F755">
        <v>961.35</v>
      </c>
      <c r="G755">
        <v>63.354984604283104</v>
      </c>
      <c r="H755">
        <v>15.992293245948799</v>
      </c>
      <c r="I755">
        <v>46.992480677670798</v>
      </c>
      <c r="J755">
        <v>10.533989751103899</v>
      </c>
      <c r="K755">
        <v>850.00983766453805</v>
      </c>
      <c r="L755">
        <v>710.93591383316095</v>
      </c>
      <c r="M755">
        <v>53.865364733324597</v>
      </c>
      <c r="N755">
        <v>5.5486034807077296</v>
      </c>
      <c r="O755">
        <v>1.2659645872030101</v>
      </c>
      <c r="P755">
        <v>8.1343943412908803</v>
      </c>
      <c r="Q755">
        <v>92.655310621242407</v>
      </c>
    </row>
    <row r="756" spans="1:17" hidden="1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46</v>
      </c>
      <c r="E756">
        <v>4337.569512</v>
      </c>
      <c r="F756">
        <v>2456.1</v>
      </c>
      <c r="G756">
        <v>649.92163396757906</v>
      </c>
      <c r="H756">
        <v>-0.40444153493537799</v>
      </c>
      <c r="I756">
        <v>374.20538960194199</v>
      </c>
      <c r="J756">
        <v>-12.1144754697438</v>
      </c>
      <c r="K756">
        <v>2048.2950567276798</v>
      </c>
      <c r="L756">
        <v>977.73032097032205</v>
      </c>
      <c r="M756">
        <v>53.714521298201397</v>
      </c>
      <c r="N756">
        <v>1.95251933730258</v>
      </c>
      <c r="O756">
        <v>1.28821987367378</v>
      </c>
      <c r="P756">
        <v>21.4934245348316</v>
      </c>
      <c r="Q756">
        <v>803.31004045605005</v>
      </c>
    </row>
    <row r="757" spans="1:17" hidden="1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273</v>
      </c>
      <c r="E757">
        <v>4322.8832062499996</v>
      </c>
      <c r="F757">
        <v>4003.4</v>
      </c>
      <c r="G757">
        <v>83.724085714037003</v>
      </c>
      <c r="H757">
        <v>-5.686903233532</v>
      </c>
      <c r="I757">
        <v>20.954924704393399</v>
      </c>
      <c r="J757">
        <v>3.5060852322334699</v>
      </c>
      <c r="K757">
        <v>3745.2428126166301</v>
      </c>
      <c r="L757">
        <v>3168.6410887177899</v>
      </c>
      <c r="M757">
        <v>57.591780719198198</v>
      </c>
      <c r="N757">
        <v>4.6013512179702003</v>
      </c>
      <c r="O757">
        <v>0.89022727116188605</v>
      </c>
      <c r="P757">
        <v>3.41209971524203</v>
      </c>
      <c r="Q757">
        <v>116.259723422644</v>
      </c>
    </row>
    <row r="758" spans="1:17" hidden="1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129</v>
      </c>
      <c r="E758">
        <v>4321.2447800999998</v>
      </c>
      <c r="F758">
        <v>2050.65</v>
      </c>
      <c r="G758">
        <v>56.0927957006746</v>
      </c>
      <c r="H758">
        <v>-7.8384453692881797</v>
      </c>
      <c r="I758">
        <v>43.310476466213501</v>
      </c>
      <c r="J758">
        <v>-4.1380818022225698</v>
      </c>
      <c r="K758">
        <v>2037.7831385131699</v>
      </c>
      <c r="L758">
        <v>1668.3014703792101</v>
      </c>
      <c r="M758">
        <v>55.861422334920398</v>
      </c>
      <c r="N758">
        <v>-2.24504281658316</v>
      </c>
      <c r="O758">
        <v>0.99286511084710904</v>
      </c>
      <c r="P758">
        <v>9.9383122424596895</v>
      </c>
      <c r="Q758">
        <v>81.385166511874701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523</v>
      </c>
      <c r="E759">
        <v>4316.2336994699999</v>
      </c>
      <c r="F759">
        <v>1354.45</v>
      </c>
      <c r="G759">
        <v>-1.5083555826952999</v>
      </c>
      <c r="H759">
        <v>11.0231660465313</v>
      </c>
      <c r="I759">
        <v>-0.58337616736593001</v>
      </c>
      <c r="J759">
        <v>5.0006559688946801</v>
      </c>
      <c r="K759">
        <v>1185.42641519475</v>
      </c>
      <c r="L759">
        <v>1173.5604303876</v>
      </c>
      <c r="M759">
        <v>34.134062113575602</v>
      </c>
      <c r="N759">
        <v>10.475520837196401</v>
      </c>
      <c r="O759">
        <v>1.7501361787665199</v>
      </c>
      <c r="P759">
        <v>2.93846210639003</v>
      </c>
      <c r="Q759">
        <v>38.917948717948697</v>
      </c>
    </row>
    <row r="760" spans="1:17" hidden="1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255</v>
      </c>
      <c r="E760">
        <v>4306.444408155</v>
      </c>
      <c r="F760">
        <v>538.65</v>
      </c>
      <c r="G760">
        <v>-6.3353606883034299</v>
      </c>
      <c r="H760">
        <v>-9.3946055872401306</v>
      </c>
      <c r="I760">
        <v>-7.8889047769099498</v>
      </c>
      <c r="J760">
        <v>-2.4519127295431198</v>
      </c>
      <c r="K760">
        <v>544.90892044367001</v>
      </c>
      <c r="L760">
        <v>515.46629649390002</v>
      </c>
      <c r="M760">
        <v>47.494715138788102</v>
      </c>
      <c r="N760">
        <v>-0.61742108620841396</v>
      </c>
      <c r="O760">
        <v>0.46033604781215398</v>
      </c>
      <c r="P760">
        <v>19.632414369256399</v>
      </c>
      <c r="Q760">
        <v>34.242990654205599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296</v>
      </c>
      <c r="E761">
        <v>4306.4300865199903</v>
      </c>
      <c r="F761">
        <v>190.68</v>
      </c>
      <c r="G761">
        <v>8.3417303166846803</v>
      </c>
      <c r="H761">
        <v>-10.1619421680883</v>
      </c>
      <c r="I761">
        <v>4.99650055355829</v>
      </c>
      <c r="J761">
        <v>1.2923748172721199</v>
      </c>
      <c r="K761">
        <v>191.92697326301001</v>
      </c>
      <c r="M761">
        <v>44.302166905999101</v>
      </c>
      <c r="N761">
        <v>0.89705330961296004</v>
      </c>
      <c r="O761">
        <v>0.55066446034119099</v>
      </c>
      <c r="P761">
        <v>24.7377805747849</v>
      </c>
      <c r="Q761">
        <v>49.846758349705297</v>
      </c>
    </row>
    <row r="762" spans="1:17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268</v>
      </c>
      <c r="E762">
        <v>4295.2930463749999</v>
      </c>
      <c r="F762">
        <v>291.75</v>
      </c>
      <c r="G762">
        <v>8.4686467568398403</v>
      </c>
      <c r="H762">
        <v>14.083202056054301</v>
      </c>
      <c r="I762">
        <v>1.77402707016836</v>
      </c>
      <c r="J762">
        <v>14.256122121712499</v>
      </c>
      <c r="K762">
        <v>264.70599758857202</v>
      </c>
      <c r="L762">
        <v>254.65946963178499</v>
      </c>
      <c r="M762">
        <v>42.519967157098797</v>
      </c>
      <c r="N762">
        <v>8.1938309224403003</v>
      </c>
      <c r="O762">
        <v>2.8167332638845299</v>
      </c>
      <c r="P762">
        <v>6.7180805484147399</v>
      </c>
      <c r="Q762">
        <v>42.769757768534298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159</v>
      </c>
      <c r="E763">
        <v>4239.1397875749999</v>
      </c>
      <c r="F763">
        <v>857.8</v>
      </c>
      <c r="G763">
        <v>52.712346288581898</v>
      </c>
      <c r="H763">
        <v>-14.140705292893999</v>
      </c>
      <c r="I763">
        <v>8.7706493874733997</v>
      </c>
      <c r="J763">
        <v>1.92896162788544</v>
      </c>
      <c r="K763">
        <v>812.96893070686303</v>
      </c>
      <c r="L763">
        <v>723.40077943362098</v>
      </c>
      <c r="M763">
        <v>53.0707529409027</v>
      </c>
      <c r="N763">
        <v>3.2183636529624802</v>
      </c>
      <c r="O763">
        <v>0.76892830875506102</v>
      </c>
      <c r="P763">
        <v>13.4996502681277</v>
      </c>
      <c r="Q763">
        <v>82.336061217982703</v>
      </c>
    </row>
    <row r="764" spans="1:17" hidden="1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E764">
        <v>4236.1816479299996</v>
      </c>
      <c r="F764">
        <v>33.18</v>
      </c>
      <c r="G764">
        <v>96.571019019613502</v>
      </c>
      <c r="H764">
        <v>-7.6284345188965901</v>
      </c>
      <c r="I764">
        <v>-21.517216325375902</v>
      </c>
      <c r="J764">
        <v>-4.1687525346031</v>
      </c>
      <c r="K764">
        <v>33.434786334646397</v>
      </c>
      <c r="L764">
        <v>32.368322933405601</v>
      </c>
      <c r="M764">
        <v>43.257088552496398</v>
      </c>
      <c r="N764">
        <v>3.4616538401421801E-2</v>
      </c>
      <c r="O764">
        <v>0.61970480380249204</v>
      </c>
      <c r="P764">
        <v>43.9119951778179</v>
      </c>
      <c r="Q764">
        <v>136.324786324786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1671</v>
      </c>
      <c r="E765">
        <v>4228.0727636199999</v>
      </c>
      <c r="F765">
        <v>79.28</v>
      </c>
      <c r="G765">
        <v>68.972972621567095</v>
      </c>
      <c r="H765">
        <v>18.2920900453394</v>
      </c>
      <c r="I765">
        <v>14.3816427557217</v>
      </c>
      <c r="J765">
        <v>4.7717916373821199</v>
      </c>
      <c r="K765">
        <v>66.579517007430894</v>
      </c>
      <c r="L765">
        <v>59.840664668389401</v>
      </c>
      <c r="M765">
        <v>37.038076777664898</v>
      </c>
      <c r="N765">
        <v>10.9247018927234</v>
      </c>
      <c r="O765">
        <v>1.67071859868634</v>
      </c>
      <c r="P765">
        <v>6.1932391523713299</v>
      </c>
      <c r="Q765">
        <v>107.267973856209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280</v>
      </c>
      <c r="E766">
        <v>4219.9814500000002</v>
      </c>
      <c r="F766">
        <v>502.45</v>
      </c>
      <c r="G766">
        <v>-17.633665818546501</v>
      </c>
      <c r="H766">
        <v>-3.9592714684642201</v>
      </c>
      <c r="I766">
        <v>-3.7310737220491501</v>
      </c>
      <c r="J766">
        <v>-2.0238721582816699</v>
      </c>
      <c r="K766">
        <v>519.61942269242195</v>
      </c>
      <c r="L766">
        <v>513.05705603476201</v>
      </c>
      <c r="M766">
        <v>38.495382254170899</v>
      </c>
      <c r="N766">
        <v>-1.5267615344134899</v>
      </c>
      <c r="O766">
        <v>0.55794849228713495</v>
      </c>
      <c r="P766">
        <v>39.118320230868697</v>
      </c>
      <c r="Q766">
        <v>15.359889794512601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354</v>
      </c>
      <c r="E767">
        <v>4209.8811574499996</v>
      </c>
      <c r="F767">
        <v>262.19</v>
      </c>
      <c r="G767">
        <v>76.591279955914302</v>
      </c>
      <c r="H767">
        <v>-2.8983091152428799</v>
      </c>
      <c r="I767">
        <v>4.32769328720501</v>
      </c>
      <c r="J767">
        <v>-1.42401255842208</v>
      </c>
      <c r="K767">
        <v>251.160613064594</v>
      </c>
      <c r="L767">
        <v>238.49891859850899</v>
      </c>
      <c r="M767">
        <v>61.166715274157703</v>
      </c>
      <c r="N767">
        <v>2.84228970030258</v>
      </c>
      <c r="O767">
        <v>2.1725611707083998</v>
      </c>
      <c r="P767">
        <v>19.073954002822301</v>
      </c>
      <c r="Q767">
        <v>114.295055169595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485</v>
      </c>
      <c r="E768">
        <v>4196.3669725749996</v>
      </c>
      <c r="F768">
        <v>714.95</v>
      </c>
      <c r="G768">
        <v>12.1119581034808</v>
      </c>
      <c r="H768">
        <v>1.3760391629964399</v>
      </c>
      <c r="I768">
        <v>-18.4818704829271</v>
      </c>
      <c r="J768">
        <v>-1.4898514080579699</v>
      </c>
      <c r="K768">
        <v>691.02852046705596</v>
      </c>
      <c r="L768">
        <v>690.90408389275399</v>
      </c>
      <c r="M768">
        <v>60.451445035175801</v>
      </c>
      <c r="N768">
        <v>3.4234745302923399</v>
      </c>
      <c r="O768">
        <v>1.4426862790191901</v>
      </c>
      <c r="P768">
        <v>15.7353661095181</v>
      </c>
      <c r="Q768">
        <v>37.821686746987901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523</v>
      </c>
      <c r="E769">
        <v>4188.5780590349996</v>
      </c>
      <c r="F769">
        <v>390.15</v>
      </c>
      <c r="G769">
        <v>3.0796933240325401</v>
      </c>
      <c r="H769">
        <v>0.55864281928431603</v>
      </c>
      <c r="I769">
        <v>0.69765814400719695</v>
      </c>
      <c r="J769">
        <v>5.1030467433717099</v>
      </c>
      <c r="K769">
        <v>365.03959183022903</v>
      </c>
      <c r="L769">
        <v>349.95759841080701</v>
      </c>
      <c r="M769">
        <v>67.322401207866804</v>
      </c>
      <c r="N769">
        <v>7.4060051121133998</v>
      </c>
      <c r="O769">
        <v>1.0818061845934901</v>
      </c>
      <c r="P769">
        <v>17.6086120722799</v>
      </c>
      <c r="Q769">
        <v>46.672932330827003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523</v>
      </c>
      <c r="E770">
        <v>4178.8656827499999</v>
      </c>
      <c r="F770">
        <v>386.5</v>
      </c>
      <c r="G770">
        <v>17.5973299671756</v>
      </c>
      <c r="H770">
        <v>0.98960264570372503</v>
      </c>
      <c r="I770">
        <v>-7.6102897791776902</v>
      </c>
      <c r="J770">
        <v>2.7697673458841399</v>
      </c>
      <c r="K770">
        <v>373.74987756891301</v>
      </c>
      <c r="L770">
        <v>356.81860927827302</v>
      </c>
      <c r="M770">
        <v>39.483321248162099</v>
      </c>
      <c r="N770">
        <v>3.1554192791712401</v>
      </c>
      <c r="O770">
        <v>2.1646504858748599</v>
      </c>
      <c r="P770">
        <v>9.9999999999999805</v>
      </c>
      <c r="Q770">
        <v>45.5195783132529</v>
      </c>
    </row>
    <row r="771" spans="1:17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649</v>
      </c>
      <c r="E771">
        <v>4172.6397629000003</v>
      </c>
      <c r="F771">
        <v>695.7</v>
      </c>
      <c r="G771">
        <v>10.079122417812799</v>
      </c>
      <c r="H771">
        <v>3.7132987828647699</v>
      </c>
      <c r="I771">
        <v>-15.0105119518265</v>
      </c>
      <c r="J771">
        <v>8.5688272318860701</v>
      </c>
      <c r="K771">
        <v>632.78564556579704</v>
      </c>
      <c r="L771">
        <v>635.99801284559396</v>
      </c>
      <c r="M771">
        <v>43.0188295944819</v>
      </c>
      <c r="N771">
        <v>9.4749135479335695</v>
      </c>
      <c r="O771">
        <v>1.67280774016845</v>
      </c>
      <c r="P771">
        <v>17.1481960615207</v>
      </c>
      <c r="Q771">
        <v>49.516441005802697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1033</v>
      </c>
      <c r="E772">
        <v>4171.1464103400003</v>
      </c>
      <c r="F772">
        <v>42.68</v>
      </c>
      <c r="G772">
        <v>138.01717286576701</v>
      </c>
      <c r="H772">
        <v>24.828205615162801</v>
      </c>
      <c r="I772">
        <v>41.049205220117301</v>
      </c>
      <c r="J772">
        <v>1.67465732753734</v>
      </c>
      <c r="K772">
        <v>34.617961282988503</v>
      </c>
      <c r="L772">
        <v>30.079919174632899</v>
      </c>
      <c r="M772">
        <v>49.282684462821798</v>
      </c>
      <c r="N772">
        <v>15.6926707227618</v>
      </c>
      <c r="O772">
        <v>2.8754014739707499</v>
      </c>
      <c r="P772">
        <v>4.0299906279287701</v>
      </c>
      <c r="Q772">
        <v>177.142857142857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255</v>
      </c>
      <c r="E773">
        <v>4152.4002873899999</v>
      </c>
      <c r="F773">
        <v>205.92</v>
      </c>
      <c r="G773">
        <v>21.881157760275201</v>
      </c>
      <c r="H773">
        <v>12.0006610666881</v>
      </c>
      <c r="I773">
        <v>30.715883057846401</v>
      </c>
      <c r="J773">
        <v>9.2578056233961004</v>
      </c>
      <c r="K773">
        <v>172.96628501171901</v>
      </c>
      <c r="L773">
        <v>157.391858457442</v>
      </c>
      <c r="M773">
        <v>37.414187441548897</v>
      </c>
      <c r="N773">
        <v>14.614963597245399</v>
      </c>
      <c r="O773">
        <v>2.0323073412667498</v>
      </c>
      <c r="P773">
        <v>1.9570707070707101</v>
      </c>
      <c r="Q773">
        <v>63.363744545815102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238</v>
      </c>
      <c r="E774">
        <v>4123.3193282000002</v>
      </c>
      <c r="F774">
        <v>4197.5</v>
      </c>
      <c r="G774">
        <v>21.0264685424664</v>
      </c>
      <c r="H774">
        <v>-4.2623949956277301</v>
      </c>
      <c r="I774">
        <v>12.3896864993718</v>
      </c>
      <c r="J774">
        <v>3.06361302354312</v>
      </c>
      <c r="K774">
        <v>3877.7500933859501</v>
      </c>
      <c r="L774">
        <v>3472.4467158237198</v>
      </c>
      <c r="M774">
        <v>63.656942678895703</v>
      </c>
      <c r="N774">
        <v>4.6581354402961397</v>
      </c>
      <c r="O774">
        <v>0.71381348694676505</v>
      </c>
      <c r="P774">
        <v>10.1751042287075</v>
      </c>
      <c r="Q774">
        <v>54.033870938147899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124</v>
      </c>
      <c r="E775">
        <v>4101.9758603999999</v>
      </c>
      <c r="F775">
        <v>345.6</v>
      </c>
      <c r="G775">
        <v>-29.3436211788976</v>
      </c>
      <c r="H775">
        <v>-6.1659634810470099</v>
      </c>
      <c r="I775">
        <v>-15.281776008589199</v>
      </c>
      <c r="J775">
        <v>4.1554536763501098</v>
      </c>
      <c r="K775">
        <v>332.85993126192102</v>
      </c>
      <c r="M775">
        <v>41.915239535670402</v>
      </c>
      <c r="N775">
        <v>4.9222082278346004</v>
      </c>
      <c r="O775">
        <v>1.0881512846377701</v>
      </c>
      <c r="P775">
        <v>13.671875</v>
      </c>
      <c r="Q775">
        <v>14.7982062780269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129</v>
      </c>
      <c r="E776">
        <v>4083.7726916800002</v>
      </c>
      <c r="F776">
        <v>214.84</v>
      </c>
      <c r="G776">
        <v>6.1716278476196402</v>
      </c>
      <c r="H776">
        <v>-1.7493194730310899</v>
      </c>
      <c r="I776">
        <v>-9.4183599155394599</v>
      </c>
      <c r="J776">
        <v>1.1511063789985401</v>
      </c>
      <c r="K776">
        <v>209.85776233833801</v>
      </c>
      <c r="L776">
        <v>200.66605142359501</v>
      </c>
      <c r="M776">
        <v>73.129008483866102</v>
      </c>
      <c r="N776">
        <v>1.6826125777882299</v>
      </c>
      <c r="O776">
        <v>0.61662428339673003</v>
      </c>
      <c r="P776">
        <v>15.807112269595899</v>
      </c>
      <c r="Q776">
        <v>38.249678249678198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60</v>
      </c>
      <c r="E777">
        <v>4077.2810366399999</v>
      </c>
      <c r="F777">
        <v>89.67</v>
      </c>
      <c r="G777">
        <v>379.13506396343303</v>
      </c>
      <c r="H777">
        <v>26.510019296976498</v>
      </c>
      <c r="I777">
        <v>59.423385516936101</v>
      </c>
      <c r="J777">
        <v>20.908096527823201</v>
      </c>
      <c r="K777">
        <v>68.848757412859698</v>
      </c>
      <c r="L777">
        <v>52.013361689736399</v>
      </c>
      <c r="M777">
        <v>52.330831340070198</v>
      </c>
      <c r="N777">
        <v>16.923669609300799</v>
      </c>
      <c r="O777">
        <v>1.1341542810802601</v>
      </c>
      <c r="P777">
        <v>8.7320173971227693</v>
      </c>
      <c r="Q777">
        <v>427.47058823529397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965</v>
      </c>
      <c r="E778">
        <v>4060.8879999999999</v>
      </c>
      <c r="F778">
        <v>118</v>
      </c>
      <c r="G778">
        <v>-22.9048430493519</v>
      </c>
      <c r="I778">
        <v>-8.8429978790435904</v>
      </c>
      <c r="K778">
        <v>104.378999999999</v>
      </c>
      <c r="M778">
        <v>99.990560428137201</v>
      </c>
      <c r="N778">
        <v>7.0155488676069302</v>
      </c>
      <c r="O778">
        <v>0.25</v>
      </c>
      <c r="P778">
        <v>0</v>
      </c>
      <c r="Q778">
        <v>5.3571428571428603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255</v>
      </c>
      <c r="E779">
        <v>4050.1615387500001</v>
      </c>
      <c r="F779">
        <v>670.55</v>
      </c>
      <c r="G779">
        <v>18.850210203950699</v>
      </c>
      <c r="H779">
        <v>5.1049334269101703</v>
      </c>
      <c r="I779">
        <v>8.8115360788305797</v>
      </c>
      <c r="J779">
        <v>6.29142427979688</v>
      </c>
      <c r="K779">
        <v>611.04884221675297</v>
      </c>
      <c r="L779">
        <v>540.82040031487304</v>
      </c>
      <c r="M779">
        <v>52.662529257542801</v>
      </c>
      <c r="N779">
        <v>6.4876598652583404</v>
      </c>
      <c r="O779">
        <v>0.87740714250916196</v>
      </c>
      <c r="P779">
        <v>9.4250987994929591</v>
      </c>
      <c r="Q779">
        <v>91.230571795237395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24</v>
      </c>
      <c r="E780">
        <v>4046.6984478250001</v>
      </c>
      <c r="F780">
        <v>141.31</v>
      </c>
      <c r="G780">
        <v>-5.4805830039951999</v>
      </c>
      <c r="H780">
        <v>4.9653484723057604</v>
      </c>
      <c r="I780">
        <v>1.3615770612090501</v>
      </c>
      <c r="J780">
        <v>4.0856333189563596</v>
      </c>
      <c r="K780">
        <v>131.93308540016099</v>
      </c>
      <c r="L780">
        <v>127.540738667451</v>
      </c>
      <c r="M780">
        <v>40.9300208611076</v>
      </c>
      <c r="N780">
        <v>5.1477115086860001</v>
      </c>
      <c r="O780">
        <v>1.4907190212597701</v>
      </c>
      <c r="P780">
        <v>15.6676809850682</v>
      </c>
      <c r="Q780">
        <v>28.580527752502199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400</v>
      </c>
      <c r="E781">
        <v>4042.8765875399999</v>
      </c>
      <c r="F781">
        <v>1834.6</v>
      </c>
      <c r="G781">
        <v>41.986221998452898</v>
      </c>
      <c r="H781">
        <v>39.547914280008698</v>
      </c>
      <c r="I781">
        <v>55.911993046546201</v>
      </c>
      <c r="J781">
        <v>-1.0727181410461899</v>
      </c>
      <c r="K781">
        <v>1526.7753704935201</v>
      </c>
      <c r="L781">
        <v>1275.5471655398901</v>
      </c>
      <c r="M781">
        <v>82.584846674466704</v>
      </c>
      <c r="N781">
        <v>5.7558616490042702</v>
      </c>
      <c r="O781">
        <v>0.42417967881390101</v>
      </c>
      <c r="P781">
        <v>7.8164177477379297</v>
      </c>
      <c r="Q781">
        <v>95.586353944562902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1408</v>
      </c>
      <c r="E782">
        <v>4036.7272068500001</v>
      </c>
      <c r="F782">
        <v>340.8</v>
      </c>
      <c r="G782">
        <v>-28.665717191035601</v>
      </c>
      <c r="H782">
        <v>-10.583430549819299</v>
      </c>
      <c r="I782">
        <v>-10.6550865576594</v>
      </c>
      <c r="J782">
        <v>3.8335631991536698</v>
      </c>
      <c r="K782">
        <v>343.45619733758502</v>
      </c>
      <c r="L782">
        <v>347.21282864249002</v>
      </c>
      <c r="M782">
        <v>38.425139266216</v>
      </c>
      <c r="N782">
        <v>1.9004973319717</v>
      </c>
      <c r="O782">
        <v>2.0069515055710898</v>
      </c>
      <c r="P782">
        <v>23.239436619718301</v>
      </c>
      <c r="Q782">
        <v>19.474145486415399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143</v>
      </c>
      <c r="E783">
        <v>4034.14644</v>
      </c>
      <c r="F783">
        <v>170.82</v>
      </c>
      <c r="G783">
        <v>173.746564871141</v>
      </c>
      <c r="H783">
        <v>11.344150650164099</v>
      </c>
      <c r="I783">
        <v>57.150095412307699</v>
      </c>
      <c r="J783">
        <v>11.479880633587699</v>
      </c>
      <c r="K783">
        <v>136.70454197916001</v>
      </c>
      <c r="L783">
        <v>112.76239344714701</v>
      </c>
      <c r="M783">
        <v>58.5543354113004</v>
      </c>
      <c r="N783">
        <v>20.714816465479799</v>
      </c>
      <c r="O783">
        <v>2.4621837476727499</v>
      </c>
      <c r="P783">
        <v>1.86160871092377</v>
      </c>
      <c r="Q783">
        <v>214.00735294117601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134</v>
      </c>
      <c r="E784">
        <v>4020.5820220000001</v>
      </c>
      <c r="F784">
        <v>5310.3</v>
      </c>
      <c r="G784">
        <v>467.62530592885599</v>
      </c>
      <c r="H784">
        <v>1.5995957324480401</v>
      </c>
      <c r="I784">
        <v>112.977381133723</v>
      </c>
      <c r="J784">
        <v>-7.78710017503081</v>
      </c>
      <c r="K784">
        <v>5142.2171416247302</v>
      </c>
      <c r="L784">
        <v>3736.4753502129402</v>
      </c>
      <c r="M784">
        <v>47.227951725734599</v>
      </c>
      <c r="N784">
        <v>-0.123634086106949</v>
      </c>
      <c r="O784">
        <v>0.52555469243939201</v>
      </c>
      <c r="P784">
        <v>27.478673521269901</v>
      </c>
      <c r="Q784">
        <v>520.36214953270996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238</v>
      </c>
      <c r="E785">
        <v>3963.7634062400002</v>
      </c>
      <c r="F785">
        <v>1262.0999999999999</v>
      </c>
      <c r="G785">
        <v>5.0366069376286502</v>
      </c>
      <c r="H785">
        <v>-4.6014698362629396</v>
      </c>
      <c r="I785">
        <v>-14.238331047446399</v>
      </c>
      <c r="J785">
        <v>-1.1323367513382301</v>
      </c>
      <c r="K785">
        <v>1250.51491031818</v>
      </c>
      <c r="L785">
        <v>1177.0608430324401</v>
      </c>
      <c r="M785">
        <v>39.362252552372702</v>
      </c>
      <c r="N785">
        <v>1.14066614236556</v>
      </c>
      <c r="O785">
        <v>0.86210242048409602</v>
      </c>
      <c r="P785">
        <v>12.907059662467301</v>
      </c>
      <c r="Q785">
        <v>35.179135650404298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129</v>
      </c>
      <c r="E786">
        <v>3941.88698436</v>
      </c>
      <c r="F786">
        <v>795.05</v>
      </c>
      <c r="G786">
        <v>133.546047433317</v>
      </c>
      <c r="H786">
        <v>3.5469194240054498</v>
      </c>
      <c r="I786">
        <v>53.073905663627698</v>
      </c>
      <c r="J786">
        <v>-0.26484278995320698</v>
      </c>
      <c r="K786">
        <v>720.71301552315299</v>
      </c>
      <c r="L786">
        <v>587.27174445889204</v>
      </c>
      <c r="M786">
        <v>57.658824246307198</v>
      </c>
      <c r="N786">
        <v>5.2120395077832802</v>
      </c>
      <c r="O786">
        <v>1.77109235501853</v>
      </c>
      <c r="P786">
        <v>10.6848625872586</v>
      </c>
      <c r="Q786">
        <v>166.795302013422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E787">
        <v>3913.3946565000001</v>
      </c>
      <c r="F787">
        <v>92.17</v>
      </c>
      <c r="G787">
        <v>45.375633694278903</v>
      </c>
      <c r="H787">
        <v>0.79770802286755405</v>
      </c>
      <c r="I787">
        <v>33.223815827987401</v>
      </c>
      <c r="J787">
        <v>-0.20470408911360399</v>
      </c>
      <c r="K787">
        <v>88.242326973320402</v>
      </c>
      <c r="L787">
        <v>78.816205333515398</v>
      </c>
      <c r="M787">
        <v>28.081855629947398</v>
      </c>
      <c r="N787">
        <v>4.4397058120752897</v>
      </c>
      <c r="O787">
        <v>0.90899302681245997</v>
      </c>
      <c r="P787">
        <v>14.7336443528262</v>
      </c>
      <c r="Q787">
        <v>77.591522157996096</v>
      </c>
    </row>
    <row r="788" spans="1:17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137</v>
      </c>
      <c r="E788">
        <v>3913.0869973650001</v>
      </c>
      <c r="F788">
        <v>440.7</v>
      </c>
      <c r="G788">
        <v>7.4951383420539601</v>
      </c>
      <c r="H788">
        <v>-19.844557089079299</v>
      </c>
      <c r="I788">
        <v>-20.315241482820198</v>
      </c>
      <c r="J788">
        <v>-6.1591400781796803</v>
      </c>
      <c r="K788">
        <v>478.144914854972</v>
      </c>
      <c r="L788">
        <v>470.09116123807098</v>
      </c>
      <c r="M788">
        <v>49.811710554641103</v>
      </c>
      <c r="N788">
        <v>-4.3117613489615696</v>
      </c>
      <c r="O788">
        <v>1.1057331592791899</v>
      </c>
      <c r="P788">
        <v>32.743362831858398</v>
      </c>
      <c r="Q788">
        <v>37.353903693314599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65</v>
      </c>
      <c r="E789">
        <v>3895.19811875</v>
      </c>
      <c r="F789">
        <v>532.45000000000005</v>
      </c>
      <c r="G789">
        <v>19.979927221677599</v>
      </c>
      <c r="H789">
        <v>-10.033996370544999</v>
      </c>
      <c r="I789">
        <v>19.219579607350301</v>
      </c>
      <c r="J789">
        <v>-3.4125498205785099</v>
      </c>
      <c r="K789">
        <v>543.43345909732204</v>
      </c>
      <c r="L789">
        <v>487.442885326051</v>
      </c>
      <c r="M789">
        <v>44.499083209508498</v>
      </c>
      <c r="N789">
        <v>-2.13605946418246</v>
      </c>
      <c r="O789">
        <v>0.43871243500038598</v>
      </c>
      <c r="P789">
        <v>15.625880364353399</v>
      </c>
      <c r="Q789">
        <v>44.982981620149701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349</v>
      </c>
      <c r="E790">
        <v>3894.6379138749999</v>
      </c>
      <c r="F790">
        <v>1137.1500000000001</v>
      </c>
      <c r="G790">
        <v>-54.708607137117703</v>
      </c>
      <c r="H790">
        <v>3.5834019662141601</v>
      </c>
      <c r="I790">
        <v>-28.813657971190899</v>
      </c>
      <c r="J790">
        <v>-1.36923400364352</v>
      </c>
      <c r="K790">
        <v>1093.43963640007</v>
      </c>
      <c r="L790">
        <v>1232.6763944814199</v>
      </c>
      <c r="M790">
        <v>38.4431435348476</v>
      </c>
      <c r="N790">
        <v>2.45585541568729</v>
      </c>
      <c r="O790">
        <v>0.84432239627588201</v>
      </c>
      <c r="P790">
        <v>45.539286813525003</v>
      </c>
      <c r="Q790">
        <v>13.9600140301648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109</v>
      </c>
      <c r="E791">
        <v>3878.2611112</v>
      </c>
      <c r="F791">
        <v>10.79</v>
      </c>
      <c r="G791">
        <v>11.094289459865101</v>
      </c>
      <c r="H791">
        <v>-40.193439406482099</v>
      </c>
      <c r="I791">
        <v>-56.885543770277003</v>
      </c>
      <c r="J791">
        <v>-7.09939434462179</v>
      </c>
      <c r="K791">
        <v>15.069810365046701</v>
      </c>
      <c r="L791">
        <v>16.442028259908302</v>
      </c>
      <c r="M791">
        <v>32.598047024644401</v>
      </c>
      <c r="N791">
        <v>-13.8060152680952</v>
      </c>
      <c r="O791">
        <v>0.81194605223404004</v>
      </c>
      <c r="P791">
        <v>151.62187210379901</v>
      </c>
      <c r="Q791">
        <v>43.866666666666603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E792">
        <v>3870.6569316199998</v>
      </c>
      <c r="F792">
        <v>2897.7</v>
      </c>
      <c r="G792">
        <v>1812.0773417037401</v>
      </c>
      <c r="H792">
        <v>51.101326433738201</v>
      </c>
      <c r="I792">
        <v>626.94877154548305</v>
      </c>
      <c r="J792">
        <v>15.6070863492362</v>
      </c>
      <c r="K792">
        <v>1816.74211978885</v>
      </c>
      <c r="L792">
        <v>840.41739614504195</v>
      </c>
      <c r="M792">
        <v>56.839525753018002</v>
      </c>
      <c r="N792">
        <v>31.1256374424906</v>
      </c>
      <c r="O792">
        <v>1.05900828347906</v>
      </c>
      <c r="P792">
        <v>1.1146771577457999</v>
      </c>
      <c r="Q792">
        <v>1933.4736842105201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137</v>
      </c>
      <c r="E793">
        <v>3859.3050629999998</v>
      </c>
      <c r="F793">
        <v>424.75</v>
      </c>
      <c r="G793">
        <v>-20.015114708489001</v>
      </c>
      <c r="H793">
        <v>-4.5499456453412996</v>
      </c>
      <c r="I793">
        <v>-6.3851392439755399</v>
      </c>
      <c r="J793">
        <v>-0.59739939698852995</v>
      </c>
      <c r="K793">
        <v>427.92624271585402</v>
      </c>
      <c r="L793">
        <v>420.979084190631</v>
      </c>
      <c r="M793">
        <v>42.190494821207501</v>
      </c>
      <c r="N793">
        <v>-4.4013511319507197E-2</v>
      </c>
      <c r="O793">
        <v>0.110638281576616</v>
      </c>
      <c r="P793">
        <v>11.8422601530312</v>
      </c>
      <c r="Q793">
        <v>14.750776712143701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354</v>
      </c>
      <c r="E794">
        <v>3855.7488796399998</v>
      </c>
      <c r="F794">
        <v>296.75</v>
      </c>
      <c r="G794">
        <v>62.772345195805499</v>
      </c>
      <c r="H794">
        <v>-2.1456034987735899</v>
      </c>
      <c r="I794">
        <v>21.674397166748999</v>
      </c>
      <c r="J794">
        <v>-1.4648868819701499</v>
      </c>
      <c r="K794">
        <v>289.115483652053</v>
      </c>
      <c r="M794">
        <v>74.108991367567597</v>
      </c>
      <c r="N794">
        <v>2.2358672352518401</v>
      </c>
      <c r="O794">
        <v>1.37810276696036</v>
      </c>
      <c r="P794">
        <v>31.238416175231599</v>
      </c>
      <c r="Q794">
        <v>91.081777205408798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445</v>
      </c>
      <c r="E795">
        <v>3853.2423454199902</v>
      </c>
      <c r="F795">
        <v>11967.1</v>
      </c>
      <c r="G795">
        <v>-1.3114825518547399</v>
      </c>
      <c r="H795">
        <v>21.812058703059201</v>
      </c>
      <c r="I795">
        <v>22.4826893598878</v>
      </c>
      <c r="J795">
        <v>-4.2734683118630201</v>
      </c>
      <c r="K795">
        <v>10142.489503672899</v>
      </c>
      <c r="L795">
        <v>9502.1440745591808</v>
      </c>
      <c r="M795">
        <v>35.3689390814177</v>
      </c>
      <c r="N795">
        <v>10.1630977771961</v>
      </c>
      <c r="O795">
        <v>3.14396245088543</v>
      </c>
      <c r="P795">
        <v>10.9450075624002</v>
      </c>
      <c r="Q795">
        <v>43.615253067714697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296</v>
      </c>
      <c r="E796">
        <v>3841.80329923</v>
      </c>
      <c r="F796">
        <v>189.72</v>
      </c>
      <c r="G796">
        <v>-31.423380390850699</v>
      </c>
      <c r="H796">
        <v>-2.5046727591167399</v>
      </c>
      <c r="I796">
        <v>-17.361535220542301</v>
      </c>
      <c r="J796">
        <v>10.7279562889626</v>
      </c>
      <c r="K796">
        <v>183.400689165149</v>
      </c>
      <c r="M796">
        <v>35.840338924820003</v>
      </c>
      <c r="N796">
        <v>6.2831715659011902</v>
      </c>
      <c r="O796">
        <v>1.10129760807848</v>
      </c>
      <c r="P796">
        <v>23.866751001475802</v>
      </c>
      <c r="Q796">
        <v>29.501706484641598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523</v>
      </c>
      <c r="E797">
        <v>3837.2127510300002</v>
      </c>
      <c r="F797">
        <v>823.6</v>
      </c>
      <c r="G797">
        <v>-27.305495012882702</v>
      </c>
      <c r="H797">
        <v>10.1311239638144</v>
      </c>
      <c r="I797">
        <v>-5.9896486664046398</v>
      </c>
      <c r="J797">
        <v>6.3051908548400597</v>
      </c>
      <c r="K797">
        <v>725.88448939361899</v>
      </c>
      <c r="L797">
        <v>750.12340553015895</v>
      </c>
      <c r="M797">
        <v>23.0301873078309</v>
      </c>
      <c r="N797">
        <v>11.721080542805799</v>
      </c>
      <c r="O797">
        <v>2.3347406308301499</v>
      </c>
      <c r="P797">
        <v>9.7438076736279697</v>
      </c>
      <c r="Q797">
        <v>25.367227338458001</v>
      </c>
    </row>
    <row r="798" spans="1:17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129</v>
      </c>
      <c r="E798">
        <v>3834.9396319500001</v>
      </c>
      <c r="F798">
        <v>220.26</v>
      </c>
      <c r="G798">
        <v>7.6593073079018401</v>
      </c>
      <c r="H798">
        <v>-2.2823189641838399</v>
      </c>
      <c r="I798">
        <v>-18.388855835187901</v>
      </c>
      <c r="J798">
        <v>-1.1950518045318701</v>
      </c>
      <c r="K798">
        <v>219.10407519918999</v>
      </c>
      <c r="L798">
        <v>216.71948201794399</v>
      </c>
      <c r="M798">
        <v>42.245242035193598</v>
      </c>
      <c r="N798">
        <v>0.81924157371260298</v>
      </c>
      <c r="O798">
        <v>0.45680428507017501</v>
      </c>
      <c r="P798">
        <v>26.214473803686499</v>
      </c>
      <c r="Q798">
        <v>37.020217729393401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945</v>
      </c>
      <c r="E799">
        <v>3830.4802669000001</v>
      </c>
      <c r="F799">
        <v>870.05</v>
      </c>
      <c r="G799">
        <v>-44.016546995396098</v>
      </c>
      <c r="H799">
        <v>-1.03151899757375</v>
      </c>
      <c r="I799">
        <v>-22.0619733056276</v>
      </c>
      <c r="J799">
        <v>-2.8650387306582498E-2</v>
      </c>
      <c r="K799">
        <v>838.82419525717899</v>
      </c>
      <c r="L799">
        <v>917.11948197913398</v>
      </c>
      <c r="M799">
        <v>43.828874841114001</v>
      </c>
      <c r="N799">
        <v>3.9232029508935602</v>
      </c>
      <c r="O799">
        <v>1.1872592406876401</v>
      </c>
      <c r="P799">
        <v>26.9754611803919</v>
      </c>
      <c r="Q799">
        <v>21.042014468558701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523</v>
      </c>
      <c r="E800">
        <v>3826.7937220699901</v>
      </c>
      <c r="F800">
        <v>1662.4</v>
      </c>
      <c r="G800">
        <v>-20.190469907667701</v>
      </c>
      <c r="H800">
        <v>9.4577212779672397</v>
      </c>
      <c r="I800">
        <v>1.2923669319062401</v>
      </c>
      <c r="J800">
        <v>2.5115374924446301</v>
      </c>
      <c r="K800">
        <v>1488.00274925601</v>
      </c>
      <c r="L800">
        <v>1464.59192050766</v>
      </c>
      <c r="M800">
        <v>48.478476524251299</v>
      </c>
      <c r="N800">
        <v>7.3184480431727597</v>
      </c>
      <c r="O800">
        <v>0.93106744196532498</v>
      </c>
      <c r="P800">
        <v>11.8443214629451</v>
      </c>
      <c r="Q800">
        <v>41.360544217687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268</v>
      </c>
      <c r="E801">
        <v>3826.7237777099999</v>
      </c>
      <c r="F801">
        <v>1994.45</v>
      </c>
      <c r="G801">
        <v>113.713514239498</v>
      </c>
      <c r="H801">
        <v>19.090634415813302</v>
      </c>
      <c r="I801">
        <v>39.889261293120498</v>
      </c>
      <c r="J801">
        <v>-5.3956016183927504</v>
      </c>
      <c r="K801">
        <v>1832.9029551137701</v>
      </c>
      <c r="L801">
        <v>1579.39028338909</v>
      </c>
      <c r="M801">
        <v>45.212986797120102</v>
      </c>
      <c r="N801">
        <v>3.2578352162889499</v>
      </c>
      <c r="O801">
        <v>1.8629440204665599</v>
      </c>
      <c r="P801">
        <v>10.306099425906799</v>
      </c>
      <c r="Q801">
        <v>143.89483338428599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1746</v>
      </c>
      <c r="E802">
        <v>3788.0236300000001</v>
      </c>
      <c r="F802">
        <v>22.73</v>
      </c>
      <c r="G802">
        <v>22.4907601199371</v>
      </c>
      <c r="H802">
        <v>2.6971131781881001</v>
      </c>
      <c r="I802">
        <v>-5.5786831541889104</v>
      </c>
      <c r="J802">
        <v>1.1404741797840301</v>
      </c>
      <c r="K802">
        <v>21.505266341039899</v>
      </c>
      <c r="L802">
        <v>20.736768856601401</v>
      </c>
      <c r="M802">
        <v>56.670944351655201</v>
      </c>
      <c r="N802">
        <v>4.8853251446526</v>
      </c>
      <c r="O802">
        <v>1.1540269315892999</v>
      </c>
      <c r="P802">
        <v>22.965244170699499</v>
      </c>
      <c r="Q802">
        <v>55.684931506849303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129</v>
      </c>
      <c r="E803">
        <v>3782.7559142999999</v>
      </c>
      <c r="F803">
        <v>905.05</v>
      </c>
      <c r="G803">
        <v>130.17113163222601</v>
      </c>
      <c r="H803">
        <v>-4.6264162335765899</v>
      </c>
      <c r="I803">
        <v>98.596256840719207</v>
      </c>
      <c r="J803">
        <v>0.97050002369119404</v>
      </c>
      <c r="K803">
        <v>840.69545781652403</v>
      </c>
      <c r="L803">
        <v>700.10302432857202</v>
      </c>
      <c r="M803">
        <v>54.968675944467002</v>
      </c>
      <c r="N803">
        <v>7.4507709900400503</v>
      </c>
      <c r="O803">
        <v>1.36024076934589</v>
      </c>
      <c r="P803">
        <v>18.744820728136499</v>
      </c>
      <c r="Q803">
        <v>164.32535046728901</v>
      </c>
    </row>
    <row r="804" spans="1:17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912</v>
      </c>
      <c r="E804">
        <v>3759.7559307000001</v>
      </c>
      <c r="F804">
        <v>312.45</v>
      </c>
      <c r="G804">
        <v>-32.188152578019498</v>
      </c>
      <c r="H804">
        <v>1.8227734222723899</v>
      </c>
      <c r="I804">
        <v>-25.569856158282601</v>
      </c>
      <c r="J804">
        <v>-0.27683456378646598</v>
      </c>
      <c r="K804">
        <v>312.28848979568602</v>
      </c>
      <c r="L804">
        <v>338.00184897798198</v>
      </c>
      <c r="M804">
        <v>62.180421797035301</v>
      </c>
      <c r="N804">
        <v>1.06956523171495</v>
      </c>
      <c r="O804">
        <v>1.0765242897737199</v>
      </c>
      <c r="P804">
        <v>43.991038566170502</v>
      </c>
      <c r="Q804">
        <v>16.607576040306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1753</v>
      </c>
      <c r="E805">
        <v>3746.7900960000002</v>
      </c>
      <c r="F805">
        <v>250.15</v>
      </c>
      <c r="G805">
        <v>-30.640628547547799</v>
      </c>
      <c r="H805">
        <v>6.3146264586162104</v>
      </c>
      <c r="I805">
        <v>-16.5787833772394</v>
      </c>
      <c r="J805">
        <v>7.3726427798873999</v>
      </c>
      <c r="K805">
        <v>228.350732127334</v>
      </c>
      <c r="M805">
        <v>43.6620998406772</v>
      </c>
      <c r="N805">
        <v>8.4002940554663592</v>
      </c>
      <c r="O805">
        <v>1.4693492914795001</v>
      </c>
      <c r="P805">
        <v>12.332600439736099</v>
      </c>
      <c r="Q805">
        <v>27.2380467955239</v>
      </c>
    </row>
    <row r="806" spans="1:17" hidden="1" x14ac:dyDescent="0.3">
      <c r="A806" t="s">
        <v>1754</v>
      </c>
      <c r="B806" t="s">
        <v>1755</v>
      </c>
      <c r="C806" t="str">
        <f>IFERROR(VLOOKUP(Table1[[#This Row],[Ticker]],[1]!Table1[[Symbol]:[Industry]],2,FALSE),"-")</f>
        <v>-</v>
      </c>
      <c r="D806" t="s">
        <v>965</v>
      </c>
      <c r="E806">
        <v>3730.8735000000001</v>
      </c>
      <c r="F806">
        <v>65.17</v>
      </c>
      <c r="G806">
        <v>-33.264898546627798</v>
      </c>
      <c r="H806">
        <v>-6.2122418891400297</v>
      </c>
      <c r="I806">
        <v>-18.140529654922702</v>
      </c>
      <c r="J806">
        <v>-0.120572754982279</v>
      </c>
      <c r="K806">
        <v>66.203556795242406</v>
      </c>
      <c r="L806">
        <v>67.770525335823095</v>
      </c>
      <c r="M806">
        <v>80.428401478298795</v>
      </c>
      <c r="N806">
        <v>-0.44437866439686002</v>
      </c>
      <c r="O806">
        <v>0.98247582630300201</v>
      </c>
      <c r="P806">
        <v>14.6079484425349</v>
      </c>
      <c r="Q806">
        <v>2.6299212598425101</v>
      </c>
    </row>
    <row r="807" spans="1:17" x14ac:dyDescent="0.3">
      <c r="A807" t="s">
        <v>1756</v>
      </c>
      <c r="B807" t="s">
        <v>1757</v>
      </c>
      <c r="C807" t="str">
        <f>IFERROR(VLOOKUP(Table1[[#This Row],[Ticker]],[1]!Table1[[Symbol]:[Industry]],2,FALSE),"-")</f>
        <v>-</v>
      </c>
      <c r="D807" t="s">
        <v>621</v>
      </c>
      <c r="E807">
        <v>3726.9222705000002</v>
      </c>
      <c r="F807">
        <v>181.22</v>
      </c>
      <c r="G807">
        <v>49.119820553649902</v>
      </c>
      <c r="H807">
        <v>-8.4109718740145993</v>
      </c>
      <c r="I807">
        <v>9.8448243228122898</v>
      </c>
      <c r="J807">
        <v>-1.36087279963015</v>
      </c>
      <c r="K807">
        <v>170.94699508616699</v>
      </c>
      <c r="L807">
        <v>157.060554016362</v>
      </c>
      <c r="M807">
        <v>55.068462601793001</v>
      </c>
      <c r="N807">
        <v>5.2565440696653098</v>
      </c>
      <c r="O807">
        <v>1.3974750454357501</v>
      </c>
      <c r="P807">
        <v>8.6524666151639007</v>
      </c>
      <c r="Q807">
        <v>82.130653266331606</v>
      </c>
    </row>
    <row r="808" spans="1:17" hidden="1" x14ac:dyDescent="0.3">
      <c r="A808" t="s">
        <v>1758</v>
      </c>
      <c r="B808" t="s">
        <v>1759</v>
      </c>
      <c r="C808" t="str">
        <f>IFERROR(VLOOKUP(Table1[[#This Row],[Ticker]],[1]!Table1[[Symbol]:[Industry]],2,FALSE),"-")</f>
        <v>-</v>
      </c>
      <c r="D808" t="s">
        <v>668</v>
      </c>
      <c r="E808">
        <v>3724.7253936799998</v>
      </c>
      <c r="F808">
        <v>161.66</v>
      </c>
      <c r="G808">
        <v>10.177556711408</v>
      </c>
      <c r="H808">
        <v>3.6449524853281599</v>
      </c>
      <c r="I808">
        <v>9.2520162800494194</v>
      </c>
      <c r="J808">
        <v>1.58299971305301</v>
      </c>
      <c r="K808">
        <v>151.56139004673901</v>
      </c>
      <c r="L808">
        <v>138.871848733881</v>
      </c>
      <c r="M808">
        <v>58.331342908403499</v>
      </c>
      <c r="N808">
        <v>3.7386898249676701</v>
      </c>
      <c r="O808">
        <v>0.769475032570196</v>
      </c>
      <c r="P808">
        <v>2.6722751453667999</v>
      </c>
      <c r="Q808">
        <v>43.252104563579898</v>
      </c>
    </row>
    <row r="809" spans="1:17" hidden="1" x14ac:dyDescent="0.3">
      <c r="A809" t="s">
        <v>1760</v>
      </c>
      <c r="B809" t="s">
        <v>1761</v>
      </c>
      <c r="C809" t="str">
        <f>IFERROR(VLOOKUP(Table1[[#This Row],[Ticker]],[1]!Table1[[Symbol]:[Industry]],2,FALSE),"-")</f>
        <v>-</v>
      </c>
      <c r="D809" t="s">
        <v>46</v>
      </c>
      <c r="E809">
        <v>3694.0630697249999</v>
      </c>
      <c r="F809">
        <v>861.35</v>
      </c>
      <c r="G809">
        <v>-0.61343134393116805</v>
      </c>
      <c r="H809">
        <v>23.5413248312761</v>
      </c>
      <c r="I809">
        <v>13.4484138263772</v>
      </c>
      <c r="J809">
        <v>19.003664707057698</v>
      </c>
      <c r="M809">
        <v>62.789918297251603</v>
      </c>
      <c r="N809">
        <v>23.267085767801099</v>
      </c>
      <c r="P809">
        <v>2.1652057816218702</v>
      </c>
      <c r="Q809">
        <v>56.609090909090902</v>
      </c>
    </row>
    <row r="810" spans="1:17" x14ac:dyDescent="0.3">
      <c r="A810" t="s">
        <v>1762</v>
      </c>
      <c r="B810" t="s">
        <v>1763</v>
      </c>
      <c r="C810" t="str">
        <f>IFERROR(VLOOKUP(Table1[[#This Row],[Ticker]],[1]!Table1[[Symbol]:[Industry]],2,FALSE),"-")</f>
        <v>-</v>
      </c>
      <c r="D810" t="s">
        <v>494</v>
      </c>
      <c r="E810">
        <v>3683.5491408900002</v>
      </c>
      <c r="F810">
        <v>358.4</v>
      </c>
      <c r="G810">
        <v>9.2522293296621108</v>
      </c>
      <c r="H810">
        <v>3.4266963775880899</v>
      </c>
      <c r="I810">
        <v>-6.4113671381803803</v>
      </c>
      <c r="J810">
        <v>9.7248757050172596</v>
      </c>
      <c r="K810">
        <v>320.194991625265</v>
      </c>
      <c r="L810">
        <v>307.83483404848698</v>
      </c>
      <c r="M810">
        <v>59.222330354918803</v>
      </c>
      <c r="N810">
        <v>9.5257306546521203</v>
      </c>
      <c r="O810">
        <v>2.4846992436755002</v>
      </c>
      <c r="P810">
        <v>9.6540178571428594</v>
      </c>
      <c r="Q810">
        <v>52.3161920951976</v>
      </c>
    </row>
    <row r="811" spans="1:17" hidden="1" x14ac:dyDescent="0.3">
      <c r="A811" t="s">
        <v>1764</v>
      </c>
      <c r="B811" t="s">
        <v>1765</v>
      </c>
      <c r="C811" t="str">
        <f>IFERROR(VLOOKUP(Table1[[#This Row],[Ticker]],[1]!Table1[[Symbol]:[Industry]],2,FALSE),"-")</f>
        <v>-</v>
      </c>
      <c r="D811" t="s">
        <v>445</v>
      </c>
      <c r="E811">
        <v>3675.131863825</v>
      </c>
      <c r="F811">
        <v>446.25</v>
      </c>
      <c r="G811">
        <v>-41.667463969789601</v>
      </c>
      <c r="H811">
        <v>5.7462498121352299</v>
      </c>
      <c r="I811">
        <v>-5.0582104051838703</v>
      </c>
      <c r="J811">
        <v>4.6139321056095399</v>
      </c>
      <c r="K811">
        <v>398.91866692699301</v>
      </c>
      <c r="L811">
        <v>406.18252527753799</v>
      </c>
      <c r="M811">
        <v>58.149738694991697</v>
      </c>
      <c r="N811">
        <v>7.08103189699513</v>
      </c>
      <c r="O811">
        <v>1.11038293610276</v>
      </c>
      <c r="P811">
        <v>29.523809523809501</v>
      </c>
      <c r="Q811">
        <v>40.3081276528847</v>
      </c>
    </row>
    <row r="812" spans="1:17" hidden="1" x14ac:dyDescent="0.3">
      <c r="A812" t="s">
        <v>1766</v>
      </c>
      <c r="B812" t="s">
        <v>1767</v>
      </c>
      <c r="C812" t="str">
        <f>IFERROR(VLOOKUP(Table1[[#This Row],[Ticker]],[1]!Table1[[Symbol]:[Industry]],2,FALSE),"-")</f>
        <v>-</v>
      </c>
      <c r="D812" t="s">
        <v>55</v>
      </c>
      <c r="E812">
        <v>3666.1334499999998</v>
      </c>
      <c r="F812">
        <v>1253.0999999999999</v>
      </c>
      <c r="G812">
        <v>571.53768568628004</v>
      </c>
      <c r="H812">
        <v>-18.311851387687199</v>
      </c>
      <c r="I812">
        <v>147.166307217482</v>
      </c>
      <c r="J812">
        <v>10.2950670314715</v>
      </c>
      <c r="K812">
        <v>1244.1642109561601</v>
      </c>
      <c r="L812">
        <v>838.43382008333697</v>
      </c>
      <c r="M812">
        <v>46.033903283813999</v>
      </c>
      <c r="N812">
        <v>-0.201464862935296</v>
      </c>
      <c r="O812">
        <v>0.996096330673365</v>
      </c>
      <c r="P812">
        <v>26.7257202138696</v>
      </c>
      <c r="Q812">
        <v>654.42504515352198</v>
      </c>
    </row>
    <row r="813" spans="1:17" x14ac:dyDescent="0.3">
      <c r="A813" t="s">
        <v>1768</v>
      </c>
      <c r="B813" t="s">
        <v>1769</v>
      </c>
      <c r="C813" t="str">
        <f>IFERROR(VLOOKUP(Table1[[#This Row],[Ticker]],[1]!Table1[[Symbol]:[Industry]],2,FALSE),"-")</f>
        <v>-</v>
      </c>
      <c r="D813" t="s">
        <v>354</v>
      </c>
      <c r="E813">
        <v>3654.5587260000002</v>
      </c>
      <c r="F813">
        <v>1345.85</v>
      </c>
      <c r="G813">
        <v>1.9023028065735299</v>
      </c>
      <c r="H813">
        <v>-6.6391103298181804</v>
      </c>
      <c r="I813">
        <v>-18.831739449911701</v>
      </c>
      <c r="J813">
        <v>3.8210467301154698</v>
      </c>
      <c r="K813">
        <v>1296.57161852743</v>
      </c>
      <c r="L813">
        <v>1270.91449389635</v>
      </c>
      <c r="M813">
        <v>51.280848899805598</v>
      </c>
      <c r="N813">
        <v>5.3910831642038204</v>
      </c>
      <c r="O813">
        <v>0.94742224229515304</v>
      </c>
      <c r="P813">
        <v>35.449715792993203</v>
      </c>
      <c r="Q813">
        <v>42.417989417989297</v>
      </c>
    </row>
    <row r="814" spans="1:17" x14ac:dyDescent="0.3">
      <c r="A814" t="s">
        <v>1770</v>
      </c>
      <c r="B814" t="s">
        <v>1771</v>
      </c>
      <c r="C814" t="str">
        <f>IFERROR(VLOOKUP(Table1[[#This Row],[Ticker]],[1]!Table1[[Symbol]:[Industry]],2,FALSE),"-")</f>
        <v>-</v>
      </c>
      <c r="D814" t="s">
        <v>283</v>
      </c>
      <c r="E814">
        <v>3649.9226559949998</v>
      </c>
      <c r="F814">
        <v>419.15</v>
      </c>
      <c r="G814">
        <v>0.921415904442064</v>
      </c>
      <c r="H814">
        <v>-11.4590910491829</v>
      </c>
      <c r="I814">
        <v>2.6860390075387701</v>
      </c>
      <c r="J814">
        <v>-2.9570823871440801</v>
      </c>
      <c r="K814">
        <v>427.64106702066101</v>
      </c>
      <c r="L814">
        <v>403.28047214091703</v>
      </c>
      <c r="M814">
        <v>28.106198145544699</v>
      </c>
      <c r="N814">
        <v>-0.75750383421672096</v>
      </c>
      <c r="O814">
        <v>0.970799628945749</v>
      </c>
      <c r="P814">
        <v>20.458069903375801</v>
      </c>
      <c r="Q814">
        <v>36.932375040836298</v>
      </c>
    </row>
    <row r="815" spans="1:17" hidden="1" x14ac:dyDescent="0.3">
      <c r="A815" t="s">
        <v>1772</v>
      </c>
      <c r="B815" t="s">
        <v>1773</v>
      </c>
      <c r="C815" t="str">
        <f>IFERROR(VLOOKUP(Table1[[#This Row],[Ticker]],[1]!Table1[[Symbol]:[Industry]],2,FALSE),"-")</f>
        <v>-</v>
      </c>
      <c r="D815" t="s">
        <v>129</v>
      </c>
      <c r="E815">
        <v>3643.4853118999999</v>
      </c>
      <c r="F815">
        <v>19.600000000000001</v>
      </c>
      <c r="G815">
        <v>78.479827309768993</v>
      </c>
      <c r="H815">
        <v>-11.2322985865177</v>
      </c>
      <c r="I815">
        <v>41.488721443606899</v>
      </c>
      <c r="J815">
        <v>-1.49791870215365</v>
      </c>
      <c r="K815">
        <v>20.465625864442401</v>
      </c>
      <c r="L815">
        <v>17.738753502514999</v>
      </c>
      <c r="M815">
        <v>56.035124750271201</v>
      </c>
      <c r="N815">
        <v>-2.31686357430734</v>
      </c>
      <c r="O815">
        <v>1.1333067221548601</v>
      </c>
      <c r="P815">
        <v>73.214285714285694</v>
      </c>
      <c r="Q815">
        <v>124.513172966781</v>
      </c>
    </row>
    <row r="816" spans="1:17" x14ac:dyDescent="0.3">
      <c r="A816" t="s">
        <v>1774</v>
      </c>
      <c r="B816" t="s">
        <v>1775</v>
      </c>
      <c r="C816" t="str">
        <f>IFERROR(VLOOKUP(Table1[[#This Row],[Ticker]],[1]!Table1[[Symbol]:[Industry]],2,FALSE),"-")</f>
        <v>-</v>
      </c>
      <c r="D816" t="s">
        <v>65</v>
      </c>
      <c r="E816">
        <v>3634.2896062499999</v>
      </c>
      <c r="F816">
        <v>311.8</v>
      </c>
      <c r="G816">
        <v>-25.833036747179801</v>
      </c>
      <c r="H816">
        <v>0.27573212115815898</v>
      </c>
      <c r="I816">
        <v>-5.6899074212452403</v>
      </c>
      <c r="J816">
        <v>3.53580988122097</v>
      </c>
      <c r="K816">
        <v>294.71541325662997</v>
      </c>
      <c r="L816">
        <v>294.15546738672401</v>
      </c>
      <c r="M816">
        <v>48.602105118238597</v>
      </c>
      <c r="N816">
        <v>4.6362136115909198</v>
      </c>
      <c r="O816">
        <v>0.95606577841640505</v>
      </c>
      <c r="P816">
        <v>6.2219371391917901</v>
      </c>
      <c r="Q816">
        <v>24.670131947221101</v>
      </c>
    </row>
    <row r="817" spans="1:17" x14ac:dyDescent="0.3">
      <c r="A817" t="s">
        <v>1776</v>
      </c>
      <c r="B817" t="s">
        <v>1777</v>
      </c>
      <c r="C817" t="str">
        <f>IFERROR(VLOOKUP(Table1[[#This Row],[Ticker]],[1]!Table1[[Symbol]:[Industry]],2,FALSE),"-")</f>
        <v>-</v>
      </c>
      <c r="D817" t="s">
        <v>129</v>
      </c>
      <c r="E817">
        <v>3611.1422197500001</v>
      </c>
      <c r="F817">
        <v>1241.25</v>
      </c>
      <c r="G817">
        <v>-0.52880101637924704</v>
      </c>
      <c r="H817">
        <v>-10.6450876078225</v>
      </c>
      <c r="I817">
        <v>0.298351864091282</v>
      </c>
      <c r="J817">
        <v>1.4921732635279801</v>
      </c>
      <c r="K817">
        <v>1193.27276712248</v>
      </c>
      <c r="L817">
        <v>1121.5591795438199</v>
      </c>
      <c r="M817">
        <v>43.643390431832898</v>
      </c>
      <c r="N817">
        <v>2.1491532605451402</v>
      </c>
      <c r="O817">
        <v>0.75790267932056699</v>
      </c>
      <c r="P817">
        <v>9.4864048338368399</v>
      </c>
      <c r="Q817">
        <v>29.973821989528801</v>
      </c>
    </row>
    <row r="818" spans="1:17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354</v>
      </c>
      <c r="E818">
        <v>3595.01156154</v>
      </c>
      <c r="F818">
        <v>1351.45</v>
      </c>
      <c r="G818">
        <v>30.052259720082802</v>
      </c>
      <c r="H818">
        <v>-1.45108959174358</v>
      </c>
      <c r="I818">
        <v>12.1692187444583</v>
      </c>
      <c r="J818">
        <v>8.6200335292990801E-2</v>
      </c>
      <c r="K818">
        <v>1300.9119009163901</v>
      </c>
      <c r="L818">
        <v>1124.9777844274099</v>
      </c>
      <c r="M818">
        <v>54.285585554901502</v>
      </c>
      <c r="N818">
        <v>1.3501795449496401</v>
      </c>
      <c r="O818">
        <v>0.94039804955945305</v>
      </c>
      <c r="P818">
        <v>2.4085241777350199</v>
      </c>
      <c r="Q818">
        <v>78.2797968471736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D819" t="s">
        <v>89</v>
      </c>
      <c r="E819">
        <v>3583.5097897800001</v>
      </c>
      <c r="F819">
        <v>906.65</v>
      </c>
      <c r="G819">
        <v>113.056167794027</v>
      </c>
      <c r="H819">
        <v>-5.42570212406698</v>
      </c>
      <c r="I819">
        <v>39.267602249746702</v>
      </c>
      <c r="J819">
        <v>-0.68267566588545003</v>
      </c>
      <c r="K819">
        <v>867.36900461647497</v>
      </c>
      <c r="L819">
        <v>727.85833293084499</v>
      </c>
      <c r="M819">
        <v>63.280135887439499</v>
      </c>
      <c r="N819">
        <v>1.34960275601632</v>
      </c>
      <c r="O819">
        <v>0.81625076750039005</v>
      </c>
      <c r="P819">
        <v>12.060883472122599</v>
      </c>
      <c r="Q819">
        <v>152.05726994717801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137</v>
      </c>
      <c r="E820">
        <v>3580.6954063399999</v>
      </c>
      <c r="F820">
        <v>433.55</v>
      </c>
      <c r="G820">
        <v>108.901856617243</v>
      </c>
      <c r="H820">
        <v>15.3386041631474</v>
      </c>
      <c r="I820">
        <v>47.058750392430497</v>
      </c>
      <c r="J820">
        <v>8.1890382613393502</v>
      </c>
      <c r="K820">
        <v>371.69154034482102</v>
      </c>
      <c r="L820">
        <v>301.87750126601799</v>
      </c>
      <c r="M820">
        <v>36.323583082953498</v>
      </c>
      <c r="N820">
        <v>9.0890726441311198</v>
      </c>
      <c r="O820">
        <v>1.21142275366885</v>
      </c>
      <c r="P820">
        <v>8.1766808903240609</v>
      </c>
      <c r="Q820">
        <v>145.846328324355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255</v>
      </c>
      <c r="E821">
        <v>3567.0035572500001</v>
      </c>
      <c r="F821">
        <v>219.92</v>
      </c>
      <c r="G821">
        <v>-6.7410152875427096</v>
      </c>
      <c r="H821">
        <v>-2.63737880042151</v>
      </c>
      <c r="I821">
        <v>-26.835934591726598</v>
      </c>
      <c r="J821">
        <v>3.2270306399914799</v>
      </c>
      <c r="K821">
        <v>221.883873036664</v>
      </c>
      <c r="L821">
        <v>234.15714531042201</v>
      </c>
      <c r="M821">
        <v>71.254940838538602</v>
      </c>
      <c r="N821">
        <v>1.10110148351274</v>
      </c>
      <c r="O821">
        <v>1.26430512956116</v>
      </c>
      <c r="P821">
        <v>35.9585303746817</v>
      </c>
      <c r="Q821">
        <v>18.236559139784902</v>
      </c>
    </row>
    <row r="822" spans="1:17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1408</v>
      </c>
      <c r="E822">
        <v>3562.5450000000001</v>
      </c>
      <c r="F822">
        <v>332.9</v>
      </c>
      <c r="G822">
        <v>-50.618309570871098</v>
      </c>
      <c r="H822">
        <v>-1.6535224706261</v>
      </c>
      <c r="I822">
        <v>-27.279670210878599</v>
      </c>
      <c r="J822">
        <v>2.90615758027183</v>
      </c>
      <c r="K822">
        <v>323.74036674519499</v>
      </c>
      <c r="L822">
        <v>352.53318144895599</v>
      </c>
      <c r="M822">
        <v>46.634782988483799</v>
      </c>
      <c r="N822">
        <v>3.0435206128044099</v>
      </c>
      <c r="O822">
        <v>1.6810864570181301</v>
      </c>
      <c r="P822">
        <v>44.112346049864797</v>
      </c>
      <c r="Q822">
        <v>14.6349862258953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124</v>
      </c>
      <c r="E823">
        <v>3561.0666169000001</v>
      </c>
      <c r="F823">
        <v>4566.1000000000004</v>
      </c>
      <c r="G823">
        <v>52.207702339392</v>
      </c>
      <c r="H823">
        <v>-11.5256575326323</v>
      </c>
      <c r="I823">
        <v>87.984849231449104</v>
      </c>
      <c r="J823">
        <v>0.27429342437283399</v>
      </c>
      <c r="K823">
        <v>4389.5938826473803</v>
      </c>
      <c r="L823">
        <v>3556.1126517749999</v>
      </c>
      <c r="M823">
        <v>64.610256430766597</v>
      </c>
      <c r="N823">
        <v>1.48526338724457</v>
      </c>
      <c r="O823">
        <v>0.52553509406872501</v>
      </c>
      <c r="P823">
        <v>12.6344144893891</v>
      </c>
      <c r="Q823">
        <v>114.049315582223</v>
      </c>
    </row>
    <row r="824" spans="1:17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78</v>
      </c>
      <c r="E824">
        <v>3554.49</v>
      </c>
      <c r="F824">
        <v>7451.1</v>
      </c>
      <c r="G824">
        <v>101.834455892751</v>
      </c>
      <c r="H824">
        <v>23.6148705406871</v>
      </c>
      <c r="I824">
        <v>-7.2439483789789101</v>
      </c>
      <c r="J824">
        <v>11.4461513245441</v>
      </c>
      <c r="K824">
        <v>6496.7471402117599</v>
      </c>
      <c r="L824">
        <v>6079.4976016484497</v>
      </c>
      <c r="M824">
        <v>31.366631575911999</v>
      </c>
      <c r="N824">
        <v>11.177109901562799</v>
      </c>
      <c r="O824">
        <v>2.2543978583902802</v>
      </c>
      <c r="P824">
        <v>14.0771161305042</v>
      </c>
      <c r="Q824">
        <v>171.60093314864699</v>
      </c>
    </row>
    <row r="825" spans="1:17" hidden="1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E825">
        <v>3554.3713834499999</v>
      </c>
      <c r="F825">
        <v>1071.3499999999999</v>
      </c>
      <c r="G825">
        <v>183.67317729299401</v>
      </c>
      <c r="H825">
        <v>9.2795976735837193</v>
      </c>
      <c r="I825">
        <v>28.632500388193801</v>
      </c>
      <c r="J825">
        <v>-0.459710913060564</v>
      </c>
      <c r="K825">
        <v>966.54616587011003</v>
      </c>
      <c r="L825">
        <v>855.550282918677</v>
      </c>
      <c r="M825">
        <v>46.850936373443702</v>
      </c>
      <c r="N825">
        <v>7.8993779355011897</v>
      </c>
      <c r="O825">
        <v>1.31146531749741</v>
      </c>
      <c r="P825">
        <v>28.436085312922899</v>
      </c>
      <c r="Q825">
        <v>222.04909819639201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268</v>
      </c>
      <c r="E826">
        <v>3517.556625575</v>
      </c>
      <c r="F826">
        <v>531.20000000000005</v>
      </c>
      <c r="G826">
        <v>53.6858897816142</v>
      </c>
      <c r="H826">
        <v>-0.21129335484994599</v>
      </c>
      <c r="I826">
        <v>45.484568067712701</v>
      </c>
      <c r="J826">
        <v>4.2856079181886901</v>
      </c>
      <c r="K826">
        <v>508.22639814904898</v>
      </c>
      <c r="L826">
        <v>427.989673442433</v>
      </c>
      <c r="M826">
        <v>38.0350234793097</v>
      </c>
      <c r="N826">
        <v>2.7359015165126599</v>
      </c>
      <c r="O826">
        <v>0.29557543109349899</v>
      </c>
      <c r="P826">
        <v>15.756777108433701</v>
      </c>
      <c r="Q826">
        <v>88.569400070997503</v>
      </c>
    </row>
    <row r="827" spans="1:17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1556</v>
      </c>
      <c r="E827">
        <v>3511.9596350249999</v>
      </c>
      <c r="F827">
        <v>153.41</v>
      </c>
      <c r="G827">
        <v>-1.6057251664329499</v>
      </c>
      <c r="H827">
        <v>-6.6523138653565699</v>
      </c>
      <c r="I827">
        <v>-4.7306404668562596</v>
      </c>
      <c r="J827">
        <v>3.3118019626273401</v>
      </c>
      <c r="K827">
        <v>150.13414795933099</v>
      </c>
      <c r="L827">
        <v>146.30478404198001</v>
      </c>
      <c r="M827">
        <v>50.892344077346699</v>
      </c>
      <c r="N827">
        <v>1.6483826834786599</v>
      </c>
      <c r="O827">
        <v>1.15658744201248</v>
      </c>
      <c r="P827">
        <v>14.6600612737109</v>
      </c>
      <c r="Q827">
        <v>27.841666666666601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621</v>
      </c>
      <c r="E828">
        <v>3503.7640739599901</v>
      </c>
      <c r="F828">
        <v>1910.05</v>
      </c>
      <c r="G828">
        <v>102.730857134123</v>
      </c>
      <c r="H828">
        <v>-0.95971953669071297</v>
      </c>
      <c r="I828">
        <v>35.721182492715499</v>
      </c>
      <c r="J828">
        <v>6.7766925536403697</v>
      </c>
      <c r="K828">
        <v>1763.5960976071001</v>
      </c>
      <c r="L828">
        <v>1454.5674857931799</v>
      </c>
      <c r="M828">
        <v>37.7108387358115</v>
      </c>
      <c r="N828">
        <v>4.6835623430990703</v>
      </c>
      <c r="O828">
        <v>1.4114468186219999</v>
      </c>
      <c r="P828">
        <v>14.394911127980899</v>
      </c>
      <c r="Q828">
        <v>140.21253851474501</v>
      </c>
    </row>
    <row r="829" spans="1:17" hidden="1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35</v>
      </c>
      <c r="E829">
        <v>3503.1032747999998</v>
      </c>
      <c r="F829">
        <v>583.04999999999995</v>
      </c>
      <c r="G829">
        <v>1.00127112045387</v>
      </c>
      <c r="H829">
        <v>8.08101190893629</v>
      </c>
      <c r="I829">
        <v>15.063116290762199</v>
      </c>
      <c r="J829">
        <v>5.5797616457131296</v>
      </c>
      <c r="K829">
        <v>517.073487843051</v>
      </c>
      <c r="M829">
        <v>50.6786435105995</v>
      </c>
      <c r="N829">
        <v>8.5192345635694409</v>
      </c>
      <c r="O829">
        <v>1.60727360921357</v>
      </c>
      <c r="P829">
        <v>3.7646857044850401</v>
      </c>
      <c r="Q829">
        <v>35.419811868540201</v>
      </c>
    </row>
    <row r="830" spans="1:17" hidden="1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129</v>
      </c>
      <c r="E830">
        <v>3494.83108429</v>
      </c>
      <c r="F830">
        <v>130.36000000000001</v>
      </c>
      <c r="G830">
        <v>39.863132584282297</v>
      </c>
      <c r="H830">
        <v>-1.26296982137758</v>
      </c>
      <c r="I830">
        <v>32.1367503420839</v>
      </c>
      <c r="J830">
        <v>-1.78010282680678</v>
      </c>
      <c r="K830">
        <v>113.702346797544</v>
      </c>
      <c r="L830">
        <v>96.905034674472901</v>
      </c>
      <c r="M830">
        <v>56.3008836892243</v>
      </c>
      <c r="N830">
        <v>6.7945231903695502</v>
      </c>
      <c r="O830">
        <v>0.87821447512849005</v>
      </c>
      <c r="P830">
        <v>5.3237189321877896</v>
      </c>
      <c r="Q830">
        <v>91.143695014662697</v>
      </c>
    </row>
    <row r="831" spans="1:17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349</v>
      </c>
      <c r="E831">
        <v>3484.7590427999999</v>
      </c>
      <c r="F831">
        <v>22.08</v>
      </c>
      <c r="G831">
        <v>-31.6605599277548</v>
      </c>
      <c r="H831">
        <v>-8.2973355103782307</v>
      </c>
      <c r="I831">
        <v>-36.844264357657302</v>
      </c>
      <c r="J831">
        <v>-6.0885202305633301</v>
      </c>
      <c r="K831">
        <v>24.034225290199899</v>
      </c>
      <c r="L831">
        <v>26.128355444491</v>
      </c>
      <c r="M831">
        <v>40.499942296388298</v>
      </c>
      <c r="N831">
        <v>-3.5471518027824098</v>
      </c>
      <c r="O831">
        <v>0.49185924193609998</v>
      </c>
      <c r="P831">
        <v>104.483695652173</v>
      </c>
      <c r="Q831">
        <v>32.215568862275397</v>
      </c>
    </row>
    <row r="832" spans="1:17" hidden="1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95</v>
      </c>
      <c r="E832">
        <v>3458.0206431000001</v>
      </c>
      <c r="F832">
        <v>1646.1</v>
      </c>
      <c r="G832">
        <v>89.386490644134099</v>
      </c>
      <c r="H832">
        <v>9.9528643958726395</v>
      </c>
      <c r="I832">
        <v>5.2208570151601901</v>
      </c>
      <c r="J832">
        <v>1.3480075007266901</v>
      </c>
      <c r="K832">
        <v>1321.4130925156701</v>
      </c>
      <c r="L832">
        <v>1246.1218189199301</v>
      </c>
      <c r="M832">
        <v>55.275152461058397</v>
      </c>
      <c r="N832">
        <v>20.481213989836199</v>
      </c>
      <c r="O832">
        <v>2.8941868568764502</v>
      </c>
      <c r="P832">
        <v>4.30715023388617</v>
      </c>
      <c r="Q832">
        <v>123.351424694708</v>
      </c>
    </row>
    <row r="833" spans="1:17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46</v>
      </c>
      <c r="E833">
        <v>3455.7376825400002</v>
      </c>
      <c r="F833">
        <v>611.35</v>
      </c>
      <c r="G833">
        <v>43.2090423552347</v>
      </c>
      <c r="H833">
        <v>15.867166654123899</v>
      </c>
      <c r="I833">
        <v>-33.1075222529035</v>
      </c>
      <c r="J833">
        <v>15.1394123887237</v>
      </c>
      <c r="K833">
        <v>534.51736864621</v>
      </c>
      <c r="L833">
        <v>567.64265942478801</v>
      </c>
      <c r="M833">
        <v>45.7013783860519</v>
      </c>
      <c r="N833">
        <v>16.131739352778901</v>
      </c>
      <c r="O833">
        <v>1.4710059851050901</v>
      </c>
      <c r="P833">
        <v>65.052752105994898</v>
      </c>
      <c r="Q833">
        <v>76.156173462037103</v>
      </c>
    </row>
    <row r="834" spans="1:17" hidden="1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1812</v>
      </c>
      <c r="E834">
        <v>3425.3921624999998</v>
      </c>
      <c r="F834">
        <v>726.1</v>
      </c>
      <c r="G834">
        <v>6219.6261522655705</v>
      </c>
      <c r="H834">
        <v>-23.2732039044304</v>
      </c>
      <c r="I834">
        <v>514.68043157130398</v>
      </c>
      <c r="J834">
        <v>-6.7401359043961602</v>
      </c>
      <c r="K834">
        <v>642.91330272885796</v>
      </c>
      <c r="L834">
        <v>275.83636326476602</v>
      </c>
      <c r="M834">
        <v>73.406246031263905</v>
      </c>
      <c r="N834">
        <v>-1.62229694174076</v>
      </c>
      <c r="O834">
        <v>0.67747699879335499</v>
      </c>
      <c r="P834">
        <v>30.656934306569301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188</v>
      </c>
      <c r="E835">
        <v>3412.7718917000002</v>
      </c>
      <c r="F835">
        <v>269.57</v>
      </c>
      <c r="G835">
        <v>17.586793221671002</v>
      </c>
      <c r="H835">
        <v>4.60185976296248</v>
      </c>
      <c r="I835">
        <v>15.1358252531068</v>
      </c>
      <c r="J835">
        <v>-0.20071494348947899</v>
      </c>
      <c r="K835">
        <v>243.66862186051901</v>
      </c>
      <c r="L835">
        <v>227.10827154792199</v>
      </c>
      <c r="M835">
        <v>46.220275085723699</v>
      </c>
      <c r="N835">
        <v>6.71275554505395</v>
      </c>
      <c r="O835">
        <v>1.4968137880705401</v>
      </c>
      <c r="P835">
        <v>1.8102904625885501</v>
      </c>
      <c r="Q835">
        <v>47.225559803386098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202</v>
      </c>
      <c r="E836">
        <v>3409.0617158099999</v>
      </c>
      <c r="F836">
        <v>365.15</v>
      </c>
      <c r="G836">
        <v>96.596594437639894</v>
      </c>
      <c r="H836">
        <v>8.5350256933324999</v>
      </c>
      <c r="I836">
        <v>59.633506115584701</v>
      </c>
      <c r="J836">
        <v>4.6146964494650202</v>
      </c>
      <c r="K836">
        <v>326.32590149978898</v>
      </c>
      <c r="L836">
        <v>273.28051580187997</v>
      </c>
      <c r="M836">
        <v>39.360204073898899</v>
      </c>
      <c r="N836">
        <v>7.5337380422275801</v>
      </c>
      <c r="O836">
        <v>1.04098863500435</v>
      </c>
      <c r="P836">
        <v>9.8178830617554294</v>
      </c>
      <c r="Q836">
        <v>141.05811652289901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255</v>
      </c>
      <c r="E837">
        <v>3391.14448872</v>
      </c>
      <c r="F837">
        <v>564.45000000000005</v>
      </c>
      <c r="G837">
        <v>58.693526327180898</v>
      </c>
      <c r="H837">
        <v>3.1071099295289102</v>
      </c>
      <c r="I837">
        <v>5.0159500914269897</v>
      </c>
      <c r="J837">
        <v>-1.55635420521458</v>
      </c>
      <c r="K837">
        <v>528.67525911539497</v>
      </c>
      <c r="L837">
        <v>471.20214717240901</v>
      </c>
      <c r="M837">
        <v>82.575382994540703</v>
      </c>
      <c r="N837">
        <v>3.77706226861218</v>
      </c>
      <c r="O837">
        <v>0.81501554563823697</v>
      </c>
      <c r="P837">
        <v>5.4123483036584199</v>
      </c>
      <c r="Q837">
        <v>89.412751677852299</v>
      </c>
    </row>
    <row r="838" spans="1:17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238</v>
      </c>
      <c r="E838">
        <v>3386.9602570000002</v>
      </c>
      <c r="F838">
        <v>335.15</v>
      </c>
      <c r="G838">
        <v>61.928213564562</v>
      </c>
      <c r="H838">
        <v>-2.40916372281619</v>
      </c>
      <c r="I838">
        <v>7.5057900310351702</v>
      </c>
      <c r="J838">
        <v>3.97644057100301</v>
      </c>
      <c r="K838">
        <v>319.08238690177899</v>
      </c>
      <c r="L838">
        <v>293.833455970329</v>
      </c>
      <c r="M838">
        <v>78.129479794848194</v>
      </c>
      <c r="N838">
        <v>3.5002245082434502</v>
      </c>
      <c r="O838">
        <v>0.97975158750975599</v>
      </c>
      <c r="P838">
        <v>19.812024466656698</v>
      </c>
      <c r="Q838">
        <v>89.189952018063707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417</v>
      </c>
      <c r="E839">
        <v>3381.9480922500002</v>
      </c>
      <c r="F839">
        <v>690.65</v>
      </c>
      <c r="G839">
        <v>105.426646746871</v>
      </c>
      <c r="H839">
        <v>18.836363264187401</v>
      </c>
      <c r="I839">
        <v>73.6798963361137</v>
      </c>
      <c r="J839">
        <v>6.8741257755906897</v>
      </c>
      <c r="K839">
        <v>590.71883800781802</v>
      </c>
      <c r="L839">
        <v>462.20551190023002</v>
      </c>
      <c r="M839">
        <v>50.339103410148198</v>
      </c>
      <c r="N839">
        <v>6.6897437786834697</v>
      </c>
      <c r="O839">
        <v>0.337708189928215</v>
      </c>
      <c r="P839">
        <v>5.6251357416926098</v>
      </c>
      <c r="Q839">
        <v>143.186619718309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21</v>
      </c>
      <c r="E840">
        <v>3360.8695487999998</v>
      </c>
      <c r="F840">
        <v>620.04999999999995</v>
      </c>
      <c r="G840">
        <v>-15.2630756977336</v>
      </c>
      <c r="H840">
        <v>-0.99005969959169504</v>
      </c>
      <c r="I840">
        <v>-22.964705745087901</v>
      </c>
      <c r="J840">
        <v>2.5305137895468999</v>
      </c>
      <c r="K840">
        <v>580.57932009234503</v>
      </c>
      <c r="L840">
        <v>583.95594394360103</v>
      </c>
      <c r="M840">
        <v>45.837713370009098</v>
      </c>
      <c r="N840">
        <v>6.5852984765348603</v>
      </c>
      <c r="O840">
        <v>2.0141452964889099</v>
      </c>
      <c r="P840">
        <v>27.650995887428401</v>
      </c>
      <c r="Q840">
        <v>37.788888888888799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73</v>
      </c>
      <c r="E841">
        <v>3350.6902408149999</v>
      </c>
      <c r="F841">
        <v>1370.55</v>
      </c>
      <c r="G841">
        <v>96.178172233726599</v>
      </c>
      <c r="H841">
        <v>76.540461387809401</v>
      </c>
      <c r="I841">
        <v>80.690190452830095</v>
      </c>
      <c r="J841">
        <v>45.456477737798501</v>
      </c>
      <c r="K841">
        <v>901.29070376962397</v>
      </c>
      <c r="L841">
        <v>759.96589166250601</v>
      </c>
      <c r="M841">
        <v>89.171841007914594</v>
      </c>
      <c r="N841">
        <v>30.406648662226999</v>
      </c>
      <c r="O841">
        <v>2.8981072657469702</v>
      </c>
      <c r="P841">
        <v>11.4187734850972</v>
      </c>
      <c r="Q841">
        <v>126.743320373893</v>
      </c>
    </row>
    <row r="842" spans="1:17" hidden="1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1408</v>
      </c>
      <c r="E842">
        <v>3350.1216323250001</v>
      </c>
      <c r="F842">
        <v>7822.45</v>
      </c>
      <c r="G842">
        <v>-3.2521977548426499</v>
      </c>
      <c r="H842">
        <v>19.120919791503798</v>
      </c>
      <c r="I842">
        <v>-6.5195975194081504</v>
      </c>
      <c r="J842">
        <v>-3.5270191408807099</v>
      </c>
      <c r="K842">
        <v>7007.5833859618797</v>
      </c>
      <c r="L842">
        <v>6849.3026941112903</v>
      </c>
      <c r="M842">
        <v>43.878504284347201</v>
      </c>
      <c r="N842">
        <v>5.5099332946415096</v>
      </c>
      <c r="O842">
        <v>0.75911615785554698</v>
      </c>
      <c r="P842">
        <v>10.195654814028799</v>
      </c>
      <c r="Q842">
        <v>34.636534969578499</v>
      </c>
    </row>
    <row r="843" spans="1:17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124</v>
      </c>
      <c r="E843">
        <v>3339.26406</v>
      </c>
      <c r="F843">
        <v>565.20000000000005</v>
      </c>
      <c r="G843">
        <v>140.28782239434901</v>
      </c>
      <c r="H843">
        <v>49.699947012451702</v>
      </c>
      <c r="I843">
        <v>101.874134627809</v>
      </c>
      <c r="J843">
        <v>-8.4873508594653</v>
      </c>
      <c r="K843">
        <v>447.65797610762598</v>
      </c>
      <c r="L843">
        <v>332.617715577713</v>
      </c>
      <c r="M843">
        <v>60.301524540595501</v>
      </c>
      <c r="N843">
        <v>7.2927191611715703</v>
      </c>
      <c r="O843">
        <v>2.70157229447058</v>
      </c>
      <c r="P843">
        <v>28.688959660297201</v>
      </c>
      <c r="Q843">
        <v>171.46974063400501</v>
      </c>
    </row>
    <row r="844" spans="1:17" hidden="1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283</v>
      </c>
      <c r="E844">
        <v>3324.8756704799998</v>
      </c>
      <c r="F844">
        <v>636.35</v>
      </c>
      <c r="G844">
        <v>-4.1879854281956597</v>
      </c>
      <c r="H844">
        <v>-3.6239258777136301</v>
      </c>
      <c r="I844">
        <v>-13.952849011323</v>
      </c>
      <c r="J844">
        <v>-0.96168283921161701</v>
      </c>
      <c r="K844">
        <v>631.11561590993904</v>
      </c>
      <c r="L844">
        <v>610.91247348671595</v>
      </c>
      <c r="M844">
        <v>40.586111863049602</v>
      </c>
      <c r="N844">
        <v>0.29957105960489699</v>
      </c>
      <c r="O844">
        <v>0.70118265224028498</v>
      </c>
      <c r="P844">
        <v>13.5617191796967</v>
      </c>
      <c r="Q844">
        <v>30.479803157678901</v>
      </c>
    </row>
    <row r="845" spans="1:17" hidden="1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134</v>
      </c>
      <c r="E845">
        <v>3314.4112974</v>
      </c>
      <c r="F845">
        <v>112.18</v>
      </c>
      <c r="G845">
        <v>121.379790949438</v>
      </c>
      <c r="H845">
        <v>-6.7534700930950802</v>
      </c>
      <c r="I845">
        <v>-13.9851297833884</v>
      </c>
      <c r="J845">
        <v>11.5491978060926</v>
      </c>
      <c r="K845">
        <v>107.980581163964</v>
      </c>
      <c r="L845">
        <v>99.566007739156902</v>
      </c>
      <c r="M845">
        <v>62.481185845590197</v>
      </c>
      <c r="N845">
        <v>4.2548860696942397</v>
      </c>
      <c r="O845">
        <v>2.50421328896027</v>
      </c>
      <c r="P845">
        <v>44.143341059012201</v>
      </c>
      <c r="Q845">
        <v>148.18584070796399</v>
      </c>
    </row>
    <row r="846" spans="1:17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65</v>
      </c>
      <c r="E846">
        <v>3308.1549229399998</v>
      </c>
      <c r="F846">
        <v>360</v>
      </c>
      <c r="G846">
        <v>29.348777787791398</v>
      </c>
      <c r="H846">
        <v>1.73579314354063</v>
      </c>
      <c r="I846">
        <v>-0.17155163344514601</v>
      </c>
      <c r="J846">
        <v>-1.0099468639965701</v>
      </c>
      <c r="K846">
        <v>331.68031645230599</v>
      </c>
      <c r="L846">
        <v>306.50187101416498</v>
      </c>
      <c r="M846">
        <v>45.377444235701702</v>
      </c>
      <c r="N846">
        <v>4.6434958789576699</v>
      </c>
      <c r="O846">
        <v>2.4167697611124201</v>
      </c>
      <c r="P846">
        <v>7.4861111111111001</v>
      </c>
      <c r="Q846">
        <v>70.616113744075804</v>
      </c>
    </row>
    <row r="847" spans="1:17" hidden="1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268</v>
      </c>
      <c r="E847">
        <v>3295.0185562500001</v>
      </c>
      <c r="F847">
        <v>2174.4</v>
      </c>
      <c r="G847">
        <v>71.918067740575296</v>
      </c>
      <c r="H847">
        <v>12.869514671070499</v>
      </c>
      <c r="I847">
        <v>36.859808389528602</v>
      </c>
      <c r="J847">
        <v>-0.76321918730916205</v>
      </c>
      <c r="K847">
        <v>1800.9901233800299</v>
      </c>
      <c r="L847">
        <v>1502.52212224082</v>
      </c>
      <c r="M847">
        <v>73.702428720381107</v>
      </c>
      <c r="N847">
        <v>11.291950904809701</v>
      </c>
      <c r="O847">
        <v>1.4515488101415599</v>
      </c>
      <c r="P847">
        <v>4.3506254598969702</v>
      </c>
      <c r="Q847">
        <v>119.35939470365599</v>
      </c>
    </row>
    <row r="848" spans="1:17" hidden="1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255</v>
      </c>
      <c r="E848">
        <v>3286.223746575</v>
      </c>
      <c r="F848">
        <v>518.95000000000005</v>
      </c>
      <c r="G848">
        <v>23.156865523956402</v>
      </c>
      <c r="H848">
        <v>8.2705608477645907</v>
      </c>
      <c r="I848">
        <v>25.944767386028701</v>
      </c>
      <c r="J848">
        <v>1.7955333277904699</v>
      </c>
      <c r="K848">
        <v>486.01066439135701</v>
      </c>
      <c r="L848">
        <v>428.24548982125901</v>
      </c>
      <c r="M848">
        <v>55.5370945966908</v>
      </c>
      <c r="N848">
        <v>3.2366584256381099</v>
      </c>
      <c r="O848">
        <v>2.0034734831678702</v>
      </c>
      <c r="P848">
        <v>4.9812120628191403</v>
      </c>
      <c r="Q848">
        <v>56.145629607341597</v>
      </c>
    </row>
    <row r="849" spans="1:17" hidden="1" x14ac:dyDescent="0.3">
      <c r="A849" t="s">
        <v>1841</v>
      </c>
      <c r="B849" t="s">
        <v>1842</v>
      </c>
      <c r="C849" t="str">
        <f>IFERROR(VLOOKUP(Table1[[#This Row],[Ticker]],[1]!Table1[[Symbol]:[Industry]],2,FALSE),"-")</f>
        <v>-</v>
      </c>
      <c r="D849" t="s">
        <v>191</v>
      </c>
      <c r="E849">
        <v>3281.59044696</v>
      </c>
      <c r="F849">
        <v>2086.1</v>
      </c>
      <c r="G849">
        <v>63.528320363529801</v>
      </c>
      <c r="H849">
        <v>-8.57279106257797</v>
      </c>
      <c r="I849">
        <v>44.943692025472998</v>
      </c>
      <c r="J849">
        <v>-4.0966889254521597</v>
      </c>
      <c r="K849">
        <v>2077.5292720306202</v>
      </c>
      <c r="L849">
        <v>1720.28588985229</v>
      </c>
      <c r="M849">
        <v>59.997469875734197</v>
      </c>
      <c r="N849">
        <v>-0.489512936511382</v>
      </c>
      <c r="O849">
        <v>0.62894142209889303</v>
      </c>
      <c r="P849">
        <v>18.8821245386127</v>
      </c>
      <c r="Q849">
        <v>110.493920589274</v>
      </c>
    </row>
    <row r="850" spans="1:17" hidden="1" x14ac:dyDescent="0.3">
      <c r="A850" t="s">
        <v>1843</v>
      </c>
      <c r="B850" t="s">
        <v>1844</v>
      </c>
      <c r="C850" t="str">
        <f>IFERROR(VLOOKUP(Table1[[#This Row],[Ticker]],[1]!Table1[[Symbol]:[Industry]],2,FALSE),"-")</f>
        <v>-</v>
      </c>
      <c r="D850" t="s">
        <v>485</v>
      </c>
      <c r="E850">
        <v>3258.9082552</v>
      </c>
      <c r="F850">
        <v>569.4</v>
      </c>
      <c r="G850">
        <v>24.741428253611399</v>
      </c>
      <c r="H850">
        <v>-13.9447485384995</v>
      </c>
      <c r="I850">
        <v>21.666956154622302</v>
      </c>
      <c r="J850">
        <v>-1.3754232167292899</v>
      </c>
      <c r="K850">
        <v>559.44389285631303</v>
      </c>
      <c r="L850">
        <v>499.73297202078197</v>
      </c>
      <c r="M850">
        <v>40.858975822637397</v>
      </c>
      <c r="N850">
        <v>0.60332641085254402</v>
      </c>
      <c r="O850">
        <v>0.96842782980567199</v>
      </c>
      <c r="P850">
        <v>15.902704601334699</v>
      </c>
      <c r="Q850">
        <v>59.050279329608898</v>
      </c>
    </row>
    <row r="851" spans="1:17" hidden="1" x14ac:dyDescent="0.3">
      <c r="A851" t="s">
        <v>1845</v>
      </c>
      <c r="B851" t="s">
        <v>1846</v>
      </c>
      <c r="C851" t="str">
        <f>IFERROR(VLOOKUP(Table1[[#This Row],[Ticker]],[1]!Table1[[Symbol]:[Industry]],2,FALSE),"-")</f>
        <v>-</v>
      </c>
      <c r="D851" t="s">
        <v>146</v>
      </c>
      <c r="E851">
        <v>3248.6713399800001</v>
      </c>
      <c r="F851">
        <v>410.5</v>
      </c>
      <c r="G851">
        <v>175.11545129416601</v>
      </c>
      <c r="H851">
        <v>12.630834483266201</v>
      </c>
      <c r="I851">
        <v>-11.0881584685053</v>
      </c>
      <c r="J851">
        <v>-1.8365423177025599</v>
      </c>
      <c r="K851">
        <v>364.138934088702</v>
      </c>
      <c r="L851">
        <v>333.35022549754001</v>
      </c>
      <c r="M851">
        <v>64.382875242018699</v>
      </c>
      <c r="N851">
        <v>8.5281482362097094</v>
      </c>
      <c r="O851">
        <v>1.6501738770249099</v>
      </c>
      <c r="P851">
        <v>17.710109622411601</v>
      </c>
      <c r="Q851">
        <v>249.65928449744399</v>
      </c>
    </row>
    <row r="852" spans="1:17" x14ac:dyDescent="0.3">
      <c r="A852" t="s">
        <v>1847</v>
      </c>
      <c r="B852" t="s">
        <v>1848</v>
      </c>
      <c r="C852" t="str">
        <f>IFERROR(VLOOKUP(Table1[[#This Row],[Ticker]],[1]!Table1[[Symbol]:[Industry]],2,FALSE),"-")</f>
        <v>-</v>
      </c>
      <c r="D852" t="s">
        <v>255</v>
      </c>
      <c r="E852">
        <v>3229.5538802999999</v>
      </c>
      <c r="F852">
        <v>1281.3499999999999</v>
      </c>
      <c r="G852">
        <v>21.744105608601402</v>
      </c>
      <c r="H852">
        <v>2.4052140749937001</v>
      </c>
      <c r="I852">
        <v>14.880155963669299</v>
      </c>
      <c r="J852">
        <v>-2.42051605492557</v>
      </c>
      <c r="K852">
        <v>1211.5086081401</v>
      </c>
      <c r="L852">
        <v>1098.8198502868599</v>
      </c>
      <c r="M852">
        <v>68.085776088618402</v>
      </c>
      <c r="N852">
        <v>2.4482042160575999</v>
      </c>
      <c r="O852">
        <v>2.9461664167707702</v>
      </c>
      <c r="P852">
        <v>5.8727123736683904</v>
      </c>
      <c r="Q852">
        <v>55.881995133819899</v>
      </c>
    </row>
    <row r="853" spans="1:17" hidden="1" x14ac:dyDescent="0.3">
      <c r="A853" t="s">
        <v>1849</v>
      </c>
      <c r="B853" t="s">
        <v>1850</v>
      </c>
      <c r="C853" t="str">
        <f>IFERROR(VLOOKUP(Table1[[#This Row],[Ticker]],[1]!Table1[[Symbol]:[Industry]],2,FALSE),"-")</f>
        <v>-</v>
      </c>
      <c r="D853" t="s">
        <v>137</v>
      </c>
      <c r="E853">
        <v>3227.9871392999999</v>
      </c>
      <c r="F853">
        <v>82.19</v>
      </c>
      <c r="G853">
        <v>60.4836316322261</v>
      </c>
      <c r="H853">
        <v>7.7928449362378602</v>
      </c>
      <c r="I853">
        <v>74.545476802534495</v>
      </c>
      <c r="J853">
        <v>13.809893722213101</v>
      </c>
      <c r="K853">
        <v>65.178844924600995</v>
      </c>
      <c r="M853">
        <v>59.558297507227401</v>
      </c>
      <c r="N853">
        <v>15.785916975966501</v>
      </c>
      <c r="O853">
        <v>1.72920573758645</v>
      </c>
      <c r="P853">
        <v>8.1640102202214404</v>
      </c>
      <c r="Q853">
        <v>128.305555555555</v>
      </c>
    </row>
    <row r="854" spans="1:17" hidden="1" x14ac:dyDescent="0.3">
      <c r="A854" t="s">
        <v>1851</v>
      </c>
      <c r="B854" t="s">
        <v>1852</v>
      </c>
      <c r="C854" t="str">
        <f>IFERROR(VLOOKUP(Table1[[#This Row],[Ticker]],[1]!Table1[[Symbol]:[Industry]],2,FALSE),"-")</f>
        <v>-</v>
      </c>
      <c r="D854" t="s">
        <v>134</v>
      </c>
      <c r="E854">
        <v>3220.577074155</v>
      </c>
      <c r="F854">
        <v>405.15</v>
      </c>
      <c r="G854">
        <v>55.477709395252496</v>
      </c>
      <c r="H854">
        <v>31.951593642660502</v>
      </c>
      <c r="I854">
        <v>69.539554565560906</v>
      </c>
      <c r="J854">
        <v>22.385038150818101</v>
      </c>
      <c r="K854">
        <v>287.69490623075899</v>
      </c>
      <c r="M854">
        <v>40.494362094624499</v>
      </c>
      <c r="N854">
        <v>26.2738360958007</v>
      </c>
      <c r="O854">
        <v>1.33665415425076</v>
      </c>
      <c r="P854">
        <v>4.7019622362088196</v>
      </c>
      <c r="Q854">
        <v>139.167650531286</v>
      </c>
    </row>
    <row r="855" spans="1:17" hidden="1" x14ac:dyDescent="0.3">
      <c r="A855" t="s">
        <v>1853</v>
      </c>
      <c r="B855" t="s">
        <v>1854</v>
      </c>
      <c r="C855" t="str">
        <f>IFERROR(VLOOKUP(Table1[[#This Row],[Ticker]],[1]!Table1[[Symbol]:[Industry]],2,FALSE),"-")</f>
        <v>-</v>
      </c>
      <c r="D855" t="s">
        <v>376</v>
      </c>
      <c r="E855">
        <v>3213.7021702500001</v>
      </c>
      <c r="F855">
        <v>4291.5</v>
      </c>
      <c r="G855">
        <v>20.643690899373802</v>
      </c>
      <c r="H855">
        <v>-1.0363382746821801</v>
      </c>
      <c r="I855">
        <v>-16.637591176308</v>
      </c>
      <c r="J855">
        <v>-3.46946761654306</v>
      </c>
      <c r="K855">
        <v>4179.3841267044299</v>
      </c>
      <c r="L855">
        <v>4008.7170027919301</v>
      </c>
      <c r="M855">
        <v>54.572281536455002</v>
      </c>
      <c r="N855">
        <v>2.0911636207523898</v>
      </c>
      <c r="O855">
        <v>0.826051895978555</v>
      </c>
      <c r="P855">
        <v>18.769660957707</v>
      </c>
      <c r="Q855">
        <v>55.771324863883798</v>
      </c>
    </row>
    <row r="856" spans="1:17" x14ac:dyDescent="0.3">
      <c r="A856" t="s">
        <v>1855</v>
      </c>
      <c r="B856" t="s">
        <v>1856</v>
      </c>
      <c r="C856" t="str">
        <f>IFERROR(VLOOKUP(Table1[[#This Row],[Ticker]],[1]!Table1[[Symbol]:[Industry]],2,FALSE),"-")</f>
        <v>-</v>
      </c>
      <c r="D856" t="s">
        <v>508</v>
      </c>
      <c r="E856">
        <v>3202.3534799399999</v>
      </c>
      <c r="F856">
        <v>1072.3499999999999</v>
      </c>
      <c r="G856">
        <v>30.144779573846002</v>
      </c>
      <c r="H856">
        <v>-6.9146515276942297</v>
      </c>
      <c r="I856">
        <v>7.02799523499265</v>
      </c>
      <c r="J856">
        <v>-1.4001907652099801</v>
      </c>
      <c r="K856">
        <v>1083.8103861550801</v>
      </c>
      <c r="L856">
        <v>1002.86567475767</v>
      </c>
      <c r="M856">
        <v>30.7716093353128</v>
      </c>
      <c r="N856">
        <v>0.30923361623003098</v>
      </c>
      <c r="O856">
        <v>0.751111360341432</v>
      </c>
      <c r="P856">
        <v>17.867300787988999</v>
      </c>
      <c r="Q856">
        <v>57.2706607025005</v>
      </c>
    </row>
    <row r="857" spans="1:17" x14ac:dyDescent="0.3">
      <c r="A857" t="s">
        <v>1857</v>
      </c>
      <c r="B857" t="s">
        <v>1858</v>
      </c>
      <c r="C857" t="str">
        <f>IFERROR(VLOOKUP(Table1[[#This Row],[Ticker]],[1]!Table1[[Symbol]:[Industry]],2,FALSE),"-")</f>
        <v>-</v>
      </c>
      <c r="D857" t="s">
        <v>912</v>
      </c>
      <c r="E857">
        <v>3190.1880545499998</v>
      </c>
      <c r="F857">
        <v>305.2</v>
      </c>
      <c r="G857">
        <v>47.800397550686903</v>
      </c>
      <c r="H857">
        <v>18.663474099437899</v>
      </c>
      <c r="I857">
        <v>18.754898088227002</v>
      </c>
      <c r="J857">
        <v>9.2772861428766102</v>
      </c>
      <c r="K857">
        <v>266.01168286961001</v>
      </c>
      <c r="L857">
        <v>231.846104804855</v>
      </c>
      <c r="M857">
        <v>66.634261545864106</v>
      </c>
      <c r="N857">
        <v>9.1689164134282297</v>
      </c>
      <c r="O857">
        <v>2.20032346037158</v>
      </c>
      <c r="P857">
        <v>4.1939711664482404</v>
      </c>
      <c r="Q857">
        <v>105.03862949277701</v>
      </c>
    </row>
    <row r="858" spans="1:17" x14ac:dyDescent="0.3">
      <c r="A858" t="s">
        <v>1859</v>
      </c>
      <c r="B858" t="s">
        <v>1860</v>
      </c>
      <c r="C858" t="str">
        <f>IFERROR(VLOOKUP(Table1[[#This Row],[Ticker]],[1]!Table1[[Symbol]:[Industry]],2,FALSE),"-")</f>
        <v>-</v>
      </c>
      <c r="D858" t="s">
        <v>485</v>
      </c>
      <c r="E858">
        <v>3188.6639001099902</v>
      </c>
      <c r="F858">
        <v>529.95000000000005</v>
      </c>
      <c r="G858">
        <v>2.9468495444089502</v>
      </c>
      <c r="H858">
        <v>10.8793491244087</v>
      </c>
      <c r="I858">
        <v>34.326917505027801</v>
      </c>
      <c r="J858">
        <v>-4.2674423329175202</v>
      </c>
      <c r="K858">
        <v>481.11278861030303</v>
      </c>
      <c r="L858">
        <v>430.31499485495101</v>
      </c>
      <c r="M858">
        <v>80.745820755134005</v>
      </c>
      <c r="N858">
        <v>1.9537462272942201</v>
      </c>
      <c r="O858">
        <v>2.3172743813356198</v>
      </c>
      <c r="P858">
        <v>7.8686668553636903</v>
      </c>
      <c r="Q858">
        <v>61.079027355623097</v>
      </c>
    </row>
    <row r="859" spans="1:17" hidden="1" x14ac:dyDescent="0.3">
      <c r="A859" t="s">
        <v>1861</v>
      </c>
      <c r="B859" t="s">
        <v>1862</v>
      </c>
      <c r="C859" t="str">
        <f>IFERROR(VLOOKUP(Table1[[#This Row],[Ticker]],[1]!Table1[[Symbol]:[Industry]],2,FALSE),"-")</f>
        <v>-</v>
      </c>
      <c r="D859" t="s">
        <v>1453</v>
      </c>
      <c r="E859">
        <v>3181.04884128</v>
      </c>
      <c r="F859">
        <v>216.2</v>
      </c>
      <c r="G859">
        <v>-18.648588823523699</v>
      </c>
      <c r="K859">
        <v>198.53034696656701</v>
      </c>
      <c r="L859">
        <v>172.215069946667</v>
      </c>
      <c r="M859">
        <v>81.1750791682543</v>
      </c>
      <c r="N859">
        <v>7.1270800941167698</v>
      </c>
      <c r="O859">
        <v>1</v>
      </c>
      <c r="P859">
        <v>2.8445883441258202</v>
      </c>
      <c r="Q859">
        <v>14.1499472016895</v>
      </c>
    </row>
    <row r="860" spans="1:17" x14ac:dyDescent="0.3">
      <c r="A860" t="s">
        <v>1863</v>
      </c>
      <c r="B860" t="s">
        <v>1864</v>
      </c>
      <c r="C860" t="str">
        <f>IFERROR(VLOOKUP(Table1[[#This Row],[Ticker]],[1]!Table1[[Symbol]:[Industry]],2,FALSE),"-")</f>
        <v>-</v>
      </c>
      <c r="D860" t="s">
        <v>349</v>
      </c>
      <c r="E860">
        <v>3178.86104492</v>
      </c>
      <c r="F860">
        <v>476.15</v>
      </c>
      <c r="G860">
        <v>9.9244297937065795E-2</v>
      </c>
      <c r="H860">
        <v>3.2870975473141701</v>
      </c>
      <c r="I860">
        <v>13.1081888652465</v>
      </c>
      <c r="J860">
        <v>3.5216109009747401</v>
      </c>
      <c r="K860">
        <v>447.47442150654001</v>
      </c>
      <c r="L860">
        <v>422.53443246325003</v>
      </c>
      <c r="M860">
        <v>46.500531005523101</v>
      </c>
      <c r="N860">
        <v>4.2102497817098898</v>
      </c>
      <c r="O860">
        <v>1.1699249778381899</v>
      </c>
      <c r="P860">
        <v>3.5388007980678302</v>
      </c>
      <c r="Q860">
        <v>36.805056744720503</v>
      </c>
    </row>
    <row r="861" spans="1:17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134</v>
      </c>
      <c r="E861">
        <v>3173.9230235999999</v>
      </c>
      <c r="F861">
        <v>526.79999999999995</v>
      </c>
      <c r="G861">
        <v>-27.861897953200501</v>
      </c>
      <c r="H861">
        <v>2.6333407069026702</v>
      </c>
      <c r="I861">
        <v>-12.127446003481699</v>
      </c>
      <c r="J861">
        <v>0.39626514658185702</v>
      </c>
      <c r="K861">
        <v>503.747251039292</v>
      </c>
      <c r="L861">
        <v>508.22683247123899</v>
      </c>
      <c r="M861">
        <v>25.704526158445901</v>
      </c>
      <c r="N861">
        <v>4.1351150108028998</v>
      </c>
      <c r="O861">
        <v>1.0243801645856201</v>
      </c>
      <c r="P861">
        <v>38.971146545178399</v>
      </c>
      <c r="Q861">
        <v>17.262103505843001</v>
      </c>
    </row>
    <row r="862" spans="1:17" x14ac:dyDescent="0.3">
      <c r="A862" t="s">
        <v>1867</v>
      </c>
      <c r="B862" t="s">
        <v>1868</v>
      </c>
      <c r="C862" t="str">
        <f>IFERROR(VLOOKUP(Table1[[#This Row],[Ticker]],[1]!Table1[[Symbol]:[Industry]],2,FALSE),"-")</f>
        <v>-</v>
      </c>
      <c r="D862" t="s">
        <v>268</v>
      </c>
      <c r="E862">
        <v>3170.4761073</v>
      </c>
      <c r="F862">
        <v>1937.05</v>
      </c>
      <c r="G862">
        <v>73.900280062966999</v>
      </c>
      <c r="H862">
        <v>-5.0442410051643103</v>
      </c>
      <c r="I862">
        <v>35.207247091788197</v>
      </c>
      <c r="J862">
        <v>0.37682418645586802</v>
      </c>
      <c r="K862">
        <v>1793.7909838739799</v>
      </c>
      <c r="L862">
        <v>1525.9895332152701</v>
      </c>
      <c r="M862">
        <v>52.776054830245499</v>
      </c>
      <c r="N862">
        <v>3.7656877322365498</v>
      </c>
      <c r="O862">
        <v>0.70395833084306503</v>
      </c>
      <c r="P862">
        <v>2.7696755375442099</v>
      </c>
      <c r="Q862">
        <v>102.408568443051</v>
      </c>
    </row>
    <row r="863" spans="1:17" x14ac:dyDescent="0.3">
      <c r="A863" t="s">
        <v>1869</v>
      </c>
      <c r="B863" t="s">
        <v>1870</v>
      </c>
      <c r="C863" t="str">
        <f>IFERROR(VLOOKUP(Table1[[#This Row],[Ticker]],[1]!Table1[[Symbol]:[Industry]],2,FALSE),"-")</f>
        <v>-</v>
      </c>
      <c r="D863" t="s">
        <v>1453</v>
      </c>
      <c r="E863">
        <v>3163.2241442300001</v>
      </c>
      <c r="F863">
        <v>526.9</v>
      </c>
      <c r="G863">
        <v>-0.78364075239255704</v>
      </c>
      <c r="H863">
        <v>14.356519643476901</v>
      </c>
      <c r="I863">
        <v>3.7402728025697098</v>
      </c>
      <c r="J863">
        <v>12.14624242104</v>
      </c>
      <c r="K863">
        <v>444.933274073456</v>
      </c>
      <c r="L863">
        <v>446.976417604169</v>
      </c>
      <c r="M863">
        <v>53.0406719288071</v>
      </c>
      <c r="N863">
        <v>15.571487208501299</v>
      </c>
      <c r="O863">
        <v>3.5588145428675699</v>
      </c>
      <c r="P863">
        <v>3.1884608085025601</v>
      </c>
      <c r="Q863">
        <v>42.0407062946488</v>
      </c>
    </row>
    <row r="864" spans="1:17" hidden="1" x14ac:dyDescent="0.3">
      <c r="A864" t="s">
        <v>1871</v>
      </c>
      <c r="B864" t="s">
        <v>1872</v>
      </c>
      <c r="C864" t="str">
        <f>IFERROR(VLOOKUP(Table1[[#This Row],[Ticker]],[1]!Table1[[Symbol]:[Industry]],2,FALSE),"-")</f>
        <v>-</v>
      </c>
      <c r="D864" t="s">
        <v>95</v>
      </c>
      <c r="E864">
        <v>3148.6342489650001</v>
      </c>
      <c r="F864">
        <v>2708.9</v>
      </c>
      <c r="G864">
        <v>75.8149866099794</v>
      </c>
      <c r="H864">
        <v>2.8931641399347001E-2</v>
      </c>
      <c r="I864">
        <v>-9.0683910088490993</v>
      </c>
      <c r="J864">
        <v>1.0362970564402401</v>
      </c>
      <c r="K864">
        <v>2575.24974343233</v>
      </c>
      <c r="L864">
        <v>2387.1222303241502</v>
      </c>
      <c r="M864">
        <v>42.664563330698201</v>
      </c>
      <c r="N864">
        <v>3.5680832330303001</v>
      </c>
      <c r="O864">
        <v>0.94543925048963595</v>
      </c>
      <c r="P864">
        <v>15.172210122189799</v>
      </c>
      <c r="Q864">
        <v>106.46316832437699</v>
      </c>
    </row>
    <row r="865" spans="1:17" x14ac:dyDescent="0.3">
      <c r="A865" t="s">
        <v>1873</v>
      </c>
      <c r="B865" t="s">
        <v>1874</v>
      </c>
      <c r="C865" t="str">
        <f>IFERROR(VLOOKUP(Table1[[#This Row],[Ticker]],[1]!Table1[[Symbol]:[Industry]],2,FALSE),"-")</f>
        <v>-</v>
      </c>
      <c r="D865" t="s">
        <v>1746</v>
      </c>
      <c r="E865">
        <v>3148.5480233399999</v>
      </c>
      <c r="F865">
        <v>16.18</v>
      </c>
      <c r="G865">
        <v>-13.807063172167201</v>
      </c>
      <c r="H865">
        <v>-7.2325846583933204</v>
      </c>
      <c r="I865">
        <v>-28.226168888958401</v>
      </c>
      <c r="J865">
        <v>-3.8884763646580298</v>
      </c>
      <c r="K865">
        <v>16.601476531966799</v>
      </c>
      <c r="L865">
        <v>17.9173591635573</v>
      </c>
      <c r="M865">
        <v>62.163143473139101</v>
      </c>
      <c r="N865">
        <v>1.3899235280401701</v>
      </c>
      <c r="O865">
        <v>1.0803098082426199</v>
      </c>
      <c r="P865">
        <v>61.001236093943099</v>
      </c>
      <c r="Q865">
        <v>25.914396887159501</v>
      </c>
    </row>
    <row r="866" spans="1:17" hidden="1" x14ac:dyDescent="0.3">
      <c r="A866" t="s">
        <v>1875</v>
      </c>
      <c r="B866" t="s">
        <v>1876</v>
      </c>
      <c r="C866" t="str">
        <f>IFERROR(VLOOKUP(Table1[[#This Row],[Ticker]],[1]!Table1[[Symbol]:[Industry]],2,FALSE),"-")</f>
        <v>-</v>
      </c>
      <c r="D866" t="s">
        <v>49</v>
      </c>
      <c r="E866">
        <v>3146.5237017899999</v>
      </c>
      <c r="F866">
        <v>515.04999999999995</v>
      </c>
      <c r="G866">
        <v>39.766167439658197</v>
      </c>
      <c r="H866">
        <v>0.899091980096415</v>
      </c>
      <c r="I866">
        <v>19.037796248301301</v>
      </c>
      <c r="J866">
        <v>-2.4332889962699298</v>
      </c>
      <c r="K866">
        <v>493.45150025075901</v>
      </c>
      <c r="L866">
        <v>429.69110432646499</v>
      </c>
      <c r="M866">
        <v>51.344570970940197</v>
      </c>
      <c r="N866">
        <v>0.88977290943867904</v>
      </c>
      <c r="O866">
        <v>1.3412259679371901</v>
      </c>
      <c r="P866">
        <v>9.6883797689544906</v>
      </c>
      <c r="Q866">
        <v>74.121027721433293</v>
      </c>
    </row>
    <row r="867" spans="1:17" x14ac:dyDescent="0.3">
      <c r="A867" t="s">
        <v>1877</v>
      </c>
      <c r="B867" t="s">
        <v>1878</v>
      </c>
      <c r="C867" t="str">
        <f>IFERROR(VLOOKUP(Table1[[#This Row],[Ticker]],[1]!Table1[[Symbol]:[Industry]],2,FALSE),"-")</f>
        <v>-</v>
      </c>
      <c r="D867" t="s">
        <v>1596</v>
      </c>
      <c r="E867">
        <v>3134.2606903849901</v>
      </c>
      <c r="F867">
        <v>142.24</v>
      </c>
      <c r="G867">
        <v>-66.106043313239695</v>
      </c>
      <c r="H867">
        <v>16.492929848490299</v>
      </c>
      <c r="I867">
        <v>-10.115158408948099</v>
      </c>
      <c r="J867">
        <v>6.1653439114913597</v>
      </c>
      <c r="K867">
        <v>124.771027345951</v>
      </c>
      <c r="L867">
        <v>141.51037643863799</v>
      </c>
      <c r="M867">
        <v>35.543931123738503</v>
      </c>
      <c r="N867">
        <v>11.438496846373701</v>
      </c>
      <c r="O867">
        <v>3.23774331511687</v>
      </c>
      <c r="P867">
        <v>82.754499437570203</v>
      </c>
      <c r="Q867">
        <v>36.179990426041101</v>
      </c>
    </row>
    <row r="868" spans="1:17" hidden="1" x14ac:dyDescent="0.3">
      <c r="A868" t="s">
        <v>1879</v>
      </c>
      <c r="B868" t="s">
        <v>1880</v>
      </c>
      <c r="C868" t="str">
        <f>IFERROR(VLOOKUP(Table1[[#This Row],[Ticker]],[1]!Table1[[Symbol]:[Industry]],2,FALSE),"-")</f>
        <v>-</v>
      </c>
      <c r="D868" t="s">
        <v>255</v>
      </c>
      <c r="E868">
        <v>3129.70416776</v>
      </c>
      <c r="F868">
        <v>1569.05</v>
      </c>
      <c r="G868">
        <v>-20.838671736133001</v>
      </c>
      <c r="H868">
        <v>-5.1749275723151502</v>
      </c>
      <c r="I868">
        <v>-6.7768265658247202</v>
      </c>
      <c r="J868">
        <v>-0.27192403613133098</v>
      </c>
      <c r="K868">
        <v>1559.44788732346</v>
      </c>
      <c r="M868">
        <v>33.1538270900706</v>
      </c>
      <c r="N868">
        <v>0.203085109096834</v>
      </c>
      <c r="O868">
        <v>0.50070419368698704</v>
      </c>
      <c r="P868">
        <v>17.5902616232752</v>
      </c>
      <c r="Q868">
        <v>30.330592241880499</v>
      </c>
    </row>
    <row r="869" spans="1:17" hidden="1" x14ac:dyDescent="0.3">
      <c r="A869" t="s">
        <v>1881</v>
      </c>
      <c r="B869" t="s">
        <v>1882</v>
      </c>
      <c r="C869" t="str">
        <f>IFERROR(VLOOKUP(Table1[[#This Row],[Ticker]],[1]!Table1[[Symbol]:[Industry]],2,FALSE),"-")</f>
        <v>-</v>
      </c>
      <c r="D869" t="s">
        <v>534</v>
      </c>
      <c r="E869">
        <v>3117.5952812400001</v>
      </c>
      <c r="F869">
        <v>294.64999999999998</v>
      </c>
      <c r="G869">
        <v>-59.2818973698297</v>
      </c>
      <c r="H869">
        <v>-6.83131819436091</v>
      </c>
      <c r="I869">
        <v>-26.369393275430198</v>
      </c>
      <c r="J869">
        <v>-2.6679519523614701</v>
      </c>
      <c r="K869">
        <v>293.25577672975902</v>
      </c>
      <c r="M869">
        <v>53.000640340037997</v>
      </c>
      <c r="N869">
        <v>0.548317270307352</v>
      </c>
      <c r="O869">
        <v>0.80698957154100304</v>
      </c>
      <c r="P869">
        <v>74.580010181571296</v>
      </c>
      <c r="Q869">
        <v>19.727752945956901</v>
      </c>
    </row>
    <row r="870" spans="1:17" hidden="1" x14ac:dyDescent="0.3">
      <c r="A870" t="s">
        <v>1883</v>
      </c>
      <c r="B870" t="s">
        <v>1884</v>
      </c>
      <c r="C870" t="str">
        <f>IFERROR(VLOOKUP(Table1[[#This Row],[Ticker]],[1]!Table1[[Symbol]:[Industry]],2,FALSE),"-")</f>
        <v>-</v>
      </c>
      <c r="D870" t="s">
        <v>49</v>
      </c>
      <c r="E870">
        <v>3097.8451506749998</v>
      </c>
      <c r="F870">
        <v>251.73</v>
      </c>
      <c r="G870">
        <v>31.434255225441099</v>
      </c>
      <c r="H870">
        <v>1.2803464553634301</v>
      </c>
      <c r="I870">
        <v>45.641365586136601</v>
      </c>
      <c r="J870">
        <v>4.1353965198109401</v>
      </c>
      <c r="K870">
        <v>235.45568055786501</v>
      </c>
      <c r="L870">
        <v>204.93539430778301</v>
      </c>
      <c r="M870">
        <v>36.873238400979702</v>
      </c>
      <c r="N870">
        <v>3.09529873465539</v>
      </c>
      <c r="O870">
        <v>1.2317707096742501</v>
      </c>
      <c r="P870">
        <v>11.2302864179875</v>
      </c>
      <c r="Q870">
        <v>78.531914893617</v>
      </c>
    </row>
    <row r="871" spans="1:17" hidden="1" x14ac:dyDescent="0.3">
      <c r="A871" t="s">
        <v>1885</v>
      </c>
      <c r="B871" t="s">
        <v>1886</v>
      </c>
      <c r="C871" t="str">
        <f>IFERROR(VLOOKUP(Table1[[#This Row],[Ticker]],[1]!Table1[[Symbol]:[Industry]],2,FALSE),"-")</f>
        <v>-</v>
      </c>
      <c r="D871" t="s">
        <v>1887</v>
      </c>
      <c r="E871">
        <v>3094.2159036799999</v>
      </c>
      <c r="F871">
        <v>301.14</v>
      </c>
      <c r="G871">
        <v>33.865755861718803</v>
      </c>
      <c r="H871">
        <v>16.766012308662301</v>
      </c>
      <c r="I871">
        <v>65.0247009246158</v>
      </c>
      <c r="J871">
        <v>12.450559587066399</v>
      </c>
      <c r="K871">
        <v>259.96702636429001</v>
      </c>
      <c r="M871">
        <v>55.128046473475301</v>
      </c>
      <c r="N871">
        <v>8.4112442810946693</v>
      </c>
      <c r="O871">
        <v>1.4639715501661501</v>
      </c>
      <c r="P871">
        <v>7.8568107856810698</v>
      </c>
      <c r="Q871">
        <v>178.18937644341801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819</v>
      </c>
      <c r="E872">
        <v>3079.5967125000002</v>
      </c>
      <c r="F872">
        <v>699.85</v>
      </c>
      <c r="G872">
        <v>179.85220240007899</v>
      </c>
      <c r="H872">
        <v>-11.2494919532261</v>
      </c>
      <c r="I872">
        <v>40.441602996697199</v>
      </c>
      <c r="J872">
        <v>-3.09144200159521</v>
      </c>
      <c r="K872">
        <v>738.51735684894095</v>
      </c>
      <c r="L872">
        <v>605.38085050112898</v>
      </c>
      <c r="M872">
        <v>29.142547745760702</v>
      </c>
      <c r="N872">
        <v>-2.4875701751205699</v>
      </c>
      <c r="O872">
        <v>1.9548376589694101</v>
      </c>
      <c r="P872">
        <v>29.313424305208201</v>
      </c>
      <c r="Q872">
        <v>221.03211009174299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238</v>
      </c>
      <c r="E873">
        <v>3072.89383245</v>
      </c>
      <c r="F873">
        <v>765.55</v>
      </c>
      <c r="G873">
        <v>111.775922827166</v>
      </c>
      <c r="H873">
        <v>9.5701342920989596</v>
      </c>
      <c r="I873">
        <v>114.926236796696</v>
      </c>
      <c r="J873">
        <v>14.197991688721199</v>
      </c>
      <c r="K873">
        <v>633.39056965007603</v>
      </c>
      <c r="L873">
        <v>489.22434083646101</v>
      </c>
      <c r="M873">
        <v>66.463430199983705</v>
      </c>
      <c r="N873">
        <v>12.9372014186351</v>
      </c>
      <c r="O873">
        <v>0.99495624141542305</v>
      </c>
      <c r="P873">
        <v>3.4550323296976102</v>
      </c>
      <c r="Q873">
        <v>194.19337483667601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1033</v>
      </c>
      <c r="E874">
        <v>3055.8633847649999</v>
      </c>
      <c r="F874">
        <v>433.2</v>
      </c>
      <c r="G874">
        <v>-7.5004153456696701</v>
      </c>
      <c r="H874">
        <v>8.5484733087359999</v>
      </c>
      <c r="I874">
        <v>-3.70971104441452</v>
      </c>
      <c r="J874">
        <v>-1.2180437165275499</v>
      </c>
      <c r="K874">
        <v>392.04319413547603</v>
      </c>
      <c r="L874">
        <v>392.57304008564603</v>
      </c>
      <c r="M874">
        <v>42.773711060946802</v>
      </c>
      <c r="N874">
        <v>7.5475340324491196</v>
      </c>
      <c r="O874">
        <v>3.2414272880907</v>
      </c>
      <c r="P874">
        <v>13.111726685133799</v>
      </c>
      <c r="Q874">
        <v>28.146723857417498</v>
      </c>
    </row>
    <row r="875" spans="1:17" hidden="1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1033</v>
      </c>
      <c r="E875">
        <v>3049.0907535000001</v>
      </c>
      <c r="F875">
        <v>3024.9</v>
      </c>
      <c r="G875">
        <v>-15.891989410028501</v>
      </c>
      <c r="H875">
        <v>21.8023488649245</v>
      </c>
      <c r="I875">
        <v>8.1122427209953702</v>
      </c>
      <c r="J875">
        <v>14.611129862572399</v>
      </c>
      <c r="K875">
        <v>2586.33578397163</v>
      </c>
      <c r="L875">
        <v>2575.1064777329998</v>
      </c>
      <c r="M875">
        <v>27.643768264273199</v>
      </c>
      <c r="N875">
        <v>12.50188803613</v>
      </c>
      <c r="O875">
        <v>3.6982783409467301</v>
      </c>
      <c r="P875">
        <v>9.0564977354623295</v>
      </c>
      <c r="Q875">
        <v>38.173762104878499</v>
      </c>
    </row>
    <row r="876" spans="1:17" hidden="1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E876">
        <v>3038.59223836</v>
      </c>
      <c r="F876">
        <v>398.3</v>
      </c>
      <c r="G876">
        <v>78.302931942262902</v>
      </c>
      <c r="H876">
        <v>48.7220176854455</v>
      </c>
      <c r="I876">
        <v>98.569120425154296</v>
      </c>
      <c r="J876">
        <v>2.65856844794645</v>
      </c>
      <c r="K876">
        <v>296.10897944802502</v>
      </c>
      <c r="L876">
        <v>223.46685692587801</v>
      </c>
      <c r="M876">
        <v>92.847257598739603</v>
      </c>
      <c r="N876">
        <v>13.217424620216899</v>
      </c>
      <c r="O876">
        <v>1.28450238213131</v>
      </c>
      <c r="P876">
        <v>4.1928194828018999</v>
      </c>
      <c r="Q876">
        <v>148.9375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E877">
        <v>3034.6684019999998</v>
      </c>
      <c r="F877">
        <v>333.65</v>
      </c>
      <c r="G877">
        <v>96.550999132308206</v>
      </c>
      <c r="H877">
        <v>4.8241885426045297</v>
      </c>
      <c r="I877">
        <v>24.349968921017702</v>
      </c>
      <c r="J877">
        <v>12.4228742396842</v>
      </c>
      <c r="K877">
        <v>282.84605682280898</v>
      </c>
      <c r="L877">
        <v>238.99216579813501</v>
      </c>
      <c r="M877">
        <v>44.919989646163003</v>
      </c>
      <c r="N877">
        <v>10.845032912807399</v>
      </c>
      <c r="O877">
        <v>1.2556485658090699</v>
      </c>
      <c r="P877">
        <v>5.4398321594485397</v>
      </c>
      <c r="Q877">
        <v>131.62096494272799</v>
      </c>
    </row>
    <row r="878" spans="1:17" hidden="1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475</v>
      </c>
      <c r="E878">
        <v>3027.6425724750002</v>
      </c>
      <c r="F878">
        <v>3055.7</v>
      </c>
      <c r="G878">
        <v>20.9429307913252</v>
      </c>
      <c r="H878">
        <v>11.0485712926708</v>
      </c>
      <c r="I878">
        <v>16.4493871037741</v>
      </c>
      <c r="J878">
        <v>4.3659467848532003</v>
      </c>
      <c r="K878">
        <v>2547.0703083247599</v>
      </c>
      <c r="L878">
        <v>2313.5427838870601</v>
      </c>
      <c r="M878">
        <v>60.6198467735232</v>
      </c>
      <c r="N878">
        <v>14.2796293000139</v>
      </c>
      <c r="O878">
        <v>2.1540925010529102</v>
      </c>
      <c r="P878">
        <v>0.59888078018130997</v>
      </c>
      <c r="Q878">
        <v>59.292081530521799</v>
      </c>
    </row>
    <row r="879" spans="1:17" hidden="1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46</v>
      </c>
      <c r="E879">
        <v>3017.8843056299902</v>
      </c>
      <c r="F879">
        <v>3080.8</v>
      </c>
      <c r="G879">
        <v>50.361788949465002</v>
      </c>
      <c r="H879">
        <v>4.4554305858366403</v>
      </c>
      <c r="I879">
        <v>55.989603120559302</v>
      </c>
      <c r="J879">
        <v>9.9155499744208004</v>
      </c>
      <c r="K879">
        <v>2738.3235912330101</v>
      </c>
      <c r="L879">
        <v>2283.02132328574</v>
      </c>
      <c r="M879">
        <v>40.773294787504199</v>
      </c>
      <c r="N879">
        <v>10.2482543085539</v>
      </c>
      <c r="O879">
        <v>1.53821036563322</v>
      </c>
      <c r="P879">
        <v>5.4920799792261601</v>
      </c>
      <c r="Q879">
        <v>112.446988242595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129</v>
      </c>
      <c r="E880">
        <v>3012.1565319799902</v>
      </c>
      <c r="F880">
        <v>188.98</v>
      </c>
      <c r="G880">
        <v>151.859680321735</v>
      </c>
      <c r="H880">
        <v>6.0960729446388999</v>
      </c>
      <c r="I880">
        <v>1.8874907891483299</v>
      </c>
      <c r="J880">
        <v>11.276463706821</v>
      </c>
      <c r="K880">
        <v>170.71600699381801</v>
      </c>
      <c r="L880">
        <v>156.215198720388</v>
      </c>
      <c r="M880">
        <v>54.041575094956798</v>
      </c>
      <c r="N880">
        <v>8.1192065206689001</v>
      </c>
      <c r="O880">
        <v>1.71785158979494</v>
      </c>
      <c r="P880">
        <v>18.3193988781881</v>
      </c>
      <c r="Q880">
        <v>184.60843373493901</v>
      </c>
    </row>
    <row r="881" spans="1:17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238</v>
      </c>
      <c r="E881">
        <v>3006.7195982399999</v>
      </c>
      <c r="F881">
        <v>135.16</v>
      </c>
      <c r="G881">
        <v>-27.982574115888699</v>
      </c>
      <c r="H881">
        <v>-4.0526754797900502</v>
      </c>
      <c r="I881">
        <v>-10.707512610964599</v>
      </c>
      <c r="J881">
        <v>-0.66376300405487298</v>
      </c>
      <c r="K881">
        <v>132.3010648229</v>
      </c>
      <c r="L881">
        <v>138.67632785443999</v>
      </c>
      <c r="M881">
        <v>33.404217879133299</v>
      </c>
      <c r="N881">
        <v>3.7249490262462901</v>
      </c>
      <c r="O881">
        <v>1.1975156296684699</v>
      </c>
      <c r="P881">
        <v>29.994081089079501</v>
      </c>
      <c r="Q881">
        <v>20.624721106648799</v>
      </c>
    </row>
    <row r="882" spans="1:17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73</v>
      </c>
      <c r="E882">
        <v>3004.7558393200002</v>
      </c>
      <c r="F882">
        <v>775.25</v>
      </c>
      <c r="G882">
        <v>-64.761804641531597</v>
      </c>
      <c r="H882">
        <v>8.7562704581213602</v>
      </c>
      <c r="I882">
        <v>-16.745279341483101</v>
      </c>
      <c r="J882">
        <v>12.5519523786626</v>
      </c>
      <c r="K882">
        <v>712.77074706108203</v>
      </c>
      <c r="L882">
        <v>804.86271285115401</v>
      </c>
      <c r="M882">
        <v>54.802026584082697</v>
      </c>
      <c r="N882">
        <v>6.6405260547552896</v>
      </c>
      <c r="O882">
        <v>3.3531372779035502</v>
      </c>
      <c r="P882">
        <v>73.356981618832606</v>
      </c>
      <c r="Q882">
        <v>25.282805429864201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46</v>
      </c>
      <c r="E883">
        <v>3003.0733627250002</v>
      </c>
      <c r="F883">
        <v>2308</v>
      </c>
      <c r="G883">
        <v>78.799691180382098</v>
      </c>
      <c r="H883">
        <v>-9.4056267089377901</v>
      </c>
      <c r="I883">
        <v>43.6130305281429</v>
      </c>
      <c r="J883">
        <v>-1.4159911680477399</v>
      </c>
      <c r="K883">
        <v>2141.0062120922198</v>
      </c>
      <c r="L883">
        <v>1736.6987068723299</v>
      </c>
      <c r="M883">
        <v>64.336215049259096</v>
      </c>
      <c r="N883">
        <v>1.70432585897788</v>
      </c>
      <c r="O883">
        <v>0.53642419760969595</v>
      </c>
      <c r="P883">
        <v>10.5719237435008</v>
      </c>
      <c r="Q883">
        <v>119.558599695586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137</v>
      </c>
      <c r="E884">
        <v>2999.1267546300001</v>
      </c>
      <c r="F884">
        <v>689.4</v>
      </c>
      <c r="G884">
        <v>73.360680133915594</v>
      </c>
      <c r="H884">
        <v>-2.40368196988369</v>
      </c>
      <c r="I884">
        <v>54.538839522217401</v>
      </c>
      <c r="J884">
        <v>-1.7391545368213199</v>
      </c>
      <c r="K884">
        <v>661.54315483791004</v>
      </c>
      <c r="L884">
        <v>545.57883383143303</v>
      </c>
      <c r="M884">
        <v>39.770313601035497</v>
      </c>
      <c r="N884">
        <v>2.8498930110479401</v>
      </c>
      <c r="O884">
        <v>0.54751137549766804</v>
      </c>
      <c r="P884">
        <v>10.8210037713954</v>
      </c>
      <c r="Q884">
        <v>123.106796116504</v>
      </c>
    </row>
    <row r="885" spans="1:17" hidden="1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E885">
        <v>2996</v>
      </c>
      <c r="F885">
        <v>634</v>
      </c>
      <c r="G885">
        <v>403.70435235294599</v>
      </c>
      <c r="H885">
        <v>10.8628605650318</v>
      </c>
      <c r="I885">
        <v>194.68081796941101</v>
      </c>
      <c r="J885">
        <v>-20.479568113977599</v>
      </c>
      <c r="K885">
        <v>585.50606077986299</v>
      </c>
      <c r="L885">
        <v>393.04200061955999</v>
      </c>
      <c r="M885">
        <v>58.901807984686599</v>
      </c>
      <c r="N885">
        <v>0.51063333171896796</v>
      </c>
      <c r="O885">
        <v>2.46307944097684</v>
      </c>
      <c r="P885">
        <v>25.023659305993601</v>
      </c>
      <c r="Q885">
        <v>849.10179640718502</v>
      </c>
    </row>
    <row r="886" spans="1:17" hidden="1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255</v>
      </c>
      <c r="E886">
        <v>2994.2111666249998</v>
      </c>
      <c r="F886">
        <v>2038.8</v>
      </c>
      <c r="G886">
        <v>-34.318688849536599</v>
      </c>
      <c r="H886">
        <v>3.9619829089683201E-2</v>
      </c>
      <c r="I886">
        <v>-16.291726580447001</v>
      </c>
      <c r="J886">
        <v>3.5774859430764199</v>
      </c>
      <c r="K886">
        <v>1962.1341136712799</v>
      </c>
      <c r="L886">
        <v>2035.1413362467099</v>
      </c>
      <c r="M886">
        <v>59.352036123666799</v>
      </c>
      <c r="N886">
        <v>2.1293685833903799</v>
      </c>
      <c r="O886">
        <v>1.26134530114917</v>
      </c>
      <c r="P886">
        <v>20.659211300765101</v>
      </c>
      <c r="Q886">
        <v>17.0278104640817</v>
      </c>
    </row>
    <row r="887" spans="1:17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D887" t="s">
        <v>1619</v>
      </c>
      <c r="E887">
        <v>2984.2161710999999</v>
      </c>
      <c r="F887">
        <v>715.45</v>
      </c>
      <c r="G887">
        <v>-18.6520886681364</v>
      </c>
      <c r="H887">
        <v>-8.3662047332461196</v>
      </c>
      <c r="I887">
        <v>-20.3919404483437</v>
      </c>
      <c r="J887">
        <v>2.7696647320294101</v>
      </c>
      <c r="K887">
        <v>725.20203301746096</v>
      </c>
      <c r="L887">
        <v>732.91005869303694</v>
      </c>
      <c r="M887">
        <v>33.451300927483103</v>
      </c>
      <c r="N887">
        <v>0.994840175745204</v>
      </c>
      <c r="O887">
        <v>1.28408577021576</v>
      </c>
      <c r="P887">
        <v>26.4938150814172</v>
      </c>
      <c r="Q887">
        <v>11.9640062597809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283</v>
      </c>
      <c r="E888">
        <v>2977.2648826250002</v>
      </c>
      <c r="F888">
        <v>276.55</v>
      </c>
      <c r="G888">
        <v>38.0953497051093</v>
      </c>
      <c r="H888">
        <v>-4.2609650566849204</v>
      </c>
      <c r="I888">
        <v>-21.2998666041387</v>
      </c>
      <c r="J888">
        <v>-0.70269047957598896</v>
      </c>
      <c r="K888">
        <v>271.94729978972401</v>
      </c>
      <c r="L888">
        <v>260.44615296154399</v>
      </c>
      <c r="M888">
        <v>59.6749280551469</v>
      </c>
      <c r="N888">
        <v>0.82839599964750199</v>
      </c>
      <c r="O888">
        <v>0.94082357774385295</v>
      </c>
      <c r="P888">
        <v>22.7626107394684</v>
      </c>
      <c r="Q888">
        <v>70.762581043531895</v>
      </c>
    </row>
    <row r="889" spans="1:17" hidden="1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1924</v>
      </c>
      <c r="E889">
        <v>2974.49854848</v>
      </c>
      <c r="F889">
        <v>105.23</v>
      </c>
      <c r="G889">
        <v>-24.695457713529802</v>
      </c>
      <c r="H889">
        <v>-4.9505183930693004</v>
      </c>
      <c r="I889">
        <v>-8.6987911827789297</v>
      </c>
      <c r="J889">
        <v>1.38170963816306</v>
      </c>
      <c r="K889">
        <v>101.310601651391</v>
      </c>
      <c r="L889">
        <v>103.066617933876</v>
      </c>
      <c r="M889">
        <v>47.622100203821702</v>
      </c>
      <c r="N889">
        <v>5.35070646293061</v>
      </c>
      <c r="O889">
        <v>1.33865515258985</v>
      </c>
      <c r="P889">
        <v>40.596787988216199</v>
      </c>
      <c r="Q889">
        <v>32.866161616161598</v>
      </c>
    </row>
    <row r="890" spans="1:17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216</v>
      </c>
      <c r="E890">
        <v>2955.3613407500002</v>
      </c>
      <c r="F890">
        <v>175.89</v>
      </c>
      <c r="G890">
        <v>-2.73708908849457</v>
      </c>
      <c r="H890">
        <v>-13.109523322566</v>
      </c>
      <c r="I890">
        <v>3.2406933714165702</v>
      </c>
      <c r="J890">
        <v>2.0613583924661101</v>
      </c>
      <c r="K890">
        <v>190.07930086603599</v>
      </c>
      <c r="L890">
        <v>187.55618005834401</v>
      </c>
      <c r="M890">
        <v>25.9370618325649</v>
      </c>
      <c r="N890">
        <v>0.35424264677392697</v>
      </c>
      <c r="O890">
        <v>1.0266823992913301</v>
      </c>
      <c r="P890">
        <v>60.896014554551101</v>
      </c>
      <c r="Q890">
        <v>32.2481203007518</v>
      </c>
    </row>
    <row r="891" spans="1:17" hidden="1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715</v>
      </c>
      <c r="E891">
        <v>2949.5954047</v>
      </c>
      <c r="F891">
        <v>742.7</v>
      </c>
      <c r="G891">
        <v>-19.683382562977901</v>
      </c>
      <c r="H891">
        <v>-7.3253046078239299</v>
      </c>
      <c r="I891">
        <v>-5.7991854644721901</v>
      </c>
      <c r="J891">
        <v>-1.14419308711324</v>
      </c>
      <c r="K891">
        <v>693.09205407589002</v>
      </c>
      <c r="L891">
        <v>670.86774393155804</v>
      </c>
      <c r="M891">
        <v>61.222293295229697</v>
      </c>
      <c r="N891">
        <v>3.2026199403918598</v>
      </c>
      <c r="O891">
        <v>0.78137213461281196</v>
      </c>
      <c r="P891">
        <v>10.273327049952799</v>
      </c>
      <c r="Q891">
        <v>32.341411261582302</v>
      </c>
    </row>
    <row r="892" spans="1:17" hidden="1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129</v>
      </c>
      <c r="E892">
        <v>2949.28739</v>
      </c>
      <c r="F892">
        <v>587.04999999999995</v>
      </c>
      <c r="G892">
        <v>-56.216208576237698</v>
      </c>
      <c r="H892">
        <v>-6.6945956286513102</v>
      </c>
      <c r="I892">
        <v>-33.389721756308198</v>
      </c>
      <c r="J892">
        <v>0.92737822390792701</v>
      </c>
      <c r="K892">
        <v>584.24382898410101</v>
      </c>
      <c r="L892">
        <v>665.16194793272996</v>
      </c>
      <c r="M892">
        <v>30.526234145041599</v>
      </c>
      <c r="N892">
        <v>3.8454741748501</v>
      </c>
      <c r="O892">
        <v>0.78691916982906596</v>
      </c>
      <c r="P892">
        <v>49.2206796695341</v>
      </c>
      <c r="Q892">
        <v>17.175648702594799</v>
      </c>
    </row>
    <row r="893" spans="1:17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65</v>
      </c>
      <c r="E893">
        <v>2947.2801359999999</v>
      </c>
      <c r="F893">
        <v>399.05</v>
      </c>
      <c r="G893">
        <v>34.070561672228401</v>
      </c>
      <c r="H893">
        <v>-1.5561457801055599E-2</v>
      </c>
      <c r="I893">
        <v>33.702567732944303</v>
      </c>
      <c r="J893">
        <v>1.3242086840254901</v>
      </c>
      <c r="K893">
        <v>372.66862408702798</v>
      </c>
      <c r="L893">
        <v>331.37245440941899</v>
      </c>
      <c r="M893">
        <v>32.959297463833401</v>
      </c>
      <c r="N893">
        <v>5.1975770105791899</v>
      </c>
      <c r="O893">
        <v>1.00322505823331</v>
      </c>
      <c r="P893">
        <v>6.2523493296579202</v>
      </c>
      <c r="Q893">
        <v>71.045863694813505</v>
      </c>
    </row>
    <row r="894" spans="1:17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238</v>
      </c>
      <c r="E894">
        <v>2929.2717468000001</v>
      </c>
      <c r="F894">
        <v>481.6</v>
      </c>
      <c r="G894">
        <v>-51.404106417515798</v>
      </c>
      <c r="H894">
        <v>-1.62672442063273</v>
      </c>
      <c r="I894">
        <v>-19.147242112280001</v>
      </c>
      <c r="J894">
        <v>2.5600384782605401</v>
      </c>
      <c r="K894">
        <v>443.47774615534399</v>
      </c>
      <c r="L894">
        <v>499.269698933283</v>
      </c>
      <c r="M894">
        <v>35.289381847472697</v>
      </c>
      <c r="N894">
        <v>9.3181379921860792</v>
      </c>
      <c r="O894">
        <v>1.79964586633955</v>
      </c>
      <c r="P894">
        <v>44.933554817275699</v>
      </c>
      <c r="Q894">
        <v>20.399999999999899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65</v>
      </c>
      <c r="E895">
        <v>2921.0671550000002</v>
      </c>
      <c r="F895">
        <v>1043.7</v>
      </c>
      <c r="G895">
        <v>279.38392224542002</v>
      </c>
      <c r="H895">
        <v>-15.546779366214</v>
      </c>
      <c r="I895">
        <v>62.517441304349802</v>
      </c>
      <c r="J895">
        <v>-9.8647155679873499</v>
      </c>
      <c r="K895">
        <v>1054.07278921953</v>
      </c>
      <c r="L895">
        <v>806.80442217816505</v>
      </c>
      <c r="M895">
        <v>65.953963198805297</v>
      </c>
      <c r="N895">
        <v>-4.1271134446935802</v>
      </c>
      <c r="O895">
        <v>2.8936407513696798</v>
      </c>
      <c r="P895">
        <v>17.543355370317101</v>
      </c>
      <c r="Q895">
        <v>326.96818181818099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E896">
        <v>2907.5</v>
      </c>
      <c r="F896">
        <v>577.4</v>
      </c>
      <c r="G896">
        <v>148.466257114851</v>
      </c>
      <c r="H896">
        <v>-17.735704159273102</v>
      </c>
      <c r="I896">
        <v>164.38524514230201</v>
      </c>
      <c r="J896">
        <v>-7.1769544904989404</v>
      </c>
      <c r="K896">
        <v>540.12061201589097</v>
      </c>
      <c r="M896">
        <v>39.585661175836599</v>
      </c>
      <c r="N896">
        <v>-3.40112689144989</v>
      </c>
      <c r="P896">
        <v>24.134049186006202</v>
      </c>
      <c r="Q896">
        <v>188.7</v>
      </c>
    </row>
    <row r="897" spans="1:17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475</v>
      </c>
      <c r="E897">
        <v>2906.7259979599999</v>
      </c>
      <c r="F897">
        <v>4122</v>
      </c>
      <c r="G897">
        <v>22.690532958140999</v>
      </c>
      <c r="H897">
        <v>16.232812939756101</v>
      </c>
      <c r="I897">
        <v>-2.830596343272</v>
      </c>
      <c r="J897">
        <v>1.72207737556761</v>
      </c>
      <c r="K897">
        <v>3534.58645991393</v>
      </c>
      <c r="L897">
        <v>3364.0042552847499</v>
      </c>
      <c r="M897">
        <v>48.522466509490897</v>
      </c>
      <c r="N897">
        <v>10.596122592728801</v>
      </c>
      <c r="O897">
        <v>1.8252615075450001</v>
      </c>
      <c r="P897">
        <v>2.4745269286754001</v>
      </c>
      <c r="Q897">
        <v>51.733784878156499</v>
      </c>
    </row>
    <row r="898" spans="1:17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129</v>
      </c>
      <c r="E898">
        <v>2897.4912599999998</v>
      </c>
      <c r="F898">
        <v>531</v>
      </c>
      <c r="G898">
        <v>-42.652909965334302</v>
      </c>
      <c r="H898">
        <v>-3.3925982957550702</v>
      </c>
      <c r="I898">
        <v>-9.7794353260693399</v>
      </c>
      <c r="J898">
        <v>-3.89561892123423</v>
      </c>
      <c r="K898">
        <v>535.98420567400206</v>
      </c>
      <c r="L898">
        <v>541.588771157476</v>
      </c>
      <c r="M898">
        <v>22.375228458476101</v>
      </c>
      <c r="N898">
        <v>0.201410183189354</v>
      </c>
      <c r="O898">
        <v>1.11646437793041</v>
      </c>
      <c r="P898">
        <v>41.2429378531073</v>
      </c>
      <c r="Q898">
        <v>15.434782608695601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621</v>
      </c>
      <c r="E899">
        <v>2897.3623381500001</v>
      </c>
      <c r="F899">
        <v>1328.15</v>
      </c>
      <c r="G899">
        <v>-1.5780707103164699</v>
      </c>
      <c r="H899">
        <v>9.84405627565949</v>
      </c>
      <c r="I899">
        <v>24.195179648295401</v>
      </c>
      <c r="J899">
        <v>3.2862645627658802</v>
      </c>
      <c r="K899">
        <v>1142.0108365733699</v>
      </c>
      <c r="L899">
        <v>1040.86630374167</v>
      </c>
      <c r="M899">
        <v>70.6117244343002</v>
      </c>
      <c r="N899">
        <v>9.8173657051787195</v>
      </c>
      <c r="O899">
        <v>0.89011569378631805</v>
      </c>
      <c r="P899">
        <v>1.1180966005345601</v>
      </c>
      <c r="Q899">
        <v>63.736670159649897</v>
      </c>
    </row>
    <row r="900" spans="1:17" hidden="1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1947</v>
      </c>
      <c r="E900">
        <v>2891.56</v>
      </c>
      <c r="F900">
        <v>1132</v>
      </c>
      <c r="G900">
        <v>198.56873493681499</v>
      </c>
      <c r="H900">
        <v>34.906097210716702</v>
      </c>
      <c r="I900">
        <v>91.3053563878711</v>
      </c>
      <c r="J900">
        <v>9.4578803800170999</v>
      </c>
      <c r="K900">
        <v>910.91460524013496</v>
      </c>
      <c r="L900">
        <v>706.56420477511404</v>
      </c>
      <c r="M900">
        <v>90.460019522684107</v>
      </c>
      <c r="N900">
        <v>12.131840418774299</v>
      </c>
      <c r="O900">
        <v>2.1875932618993601</v>
      </c>
      <c r="P900">
        <v>7.0671378091872796</v>
      </c>
      <c r="Q900">
        <v>238.82071236156801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95</v>
      </c>
      <c r="E901">
        <v>2881.5579779999998</v>
      </c>
      <c r="F901">
        <v>1224.25</v>
      </c>
      <c r="G901">
        <v>371.11914617085802</v>
      </c>
      <c r="H901">
        <v>-19.106282169229701</v>
      </c>
      <c r="I901">
        <v>91.687944315479498</v>
      </c>
      <c r="J901">
        <v>-1.69380446728047</v>
      </c>
      <c r="K901">
        <v>1167.8070086801999</v>
      </c>
      <c r="L901">
        <v>849.56278379842104</v>
      </c>
      <c r="M901">
        <v>54.697356989798799</v>
      </c>
      <c r="N901">
        <v>-1.0450944082425599</v>
      </c>
      <c r="O901">
        <v>0.30503132161542701</v>
      </c>
      <c r="P901">
        <v>18.7706759240351</v>
      </c>
      <c r="Q901">
        <v>410.104166666666</v>
      </c>
    </row>
    <row r="902" spans="1:17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65</v>
      </c>
      <c r="E902">
        <v>2866.8665755000002</v>
      </c>
      <c r="F902">
        <v>327.05</v>
      </c>
      <c r="G902">
        <v>-25.024899969270201</v>
      </c>
      <c r="H902">
        <v>-3.0220179815176298</v>
      </c>
      <c r="I902">
        <v>-28.7227914657337</v>
      </c>
      <c r="J902">
        <v>-0.32012642153517601</v>
      </c>
      <c r="K902">
        <v>325.27543702154998</v>
      </c>
      <c r="L902">
        <v>341.06398786903901</v>
      </c>
      <c r="M902">
        <v>28.2134087861523</v>
      </c>
      <c r="N902">
        <v>1.81886615717585</v>
      </c>
      <c r="O902">
        <v>0.74012300905915096</v>
      </c>
      <c r="P902">
        <v>26.891912551597599</v>
      </c>
      <c r="Q902">
        <v>14.113747383112299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1812</v>
      </c>
      <c r="E903">
        <v>2842.1336249999999</v>
      </c>
      <c r="F903">
        <v>1136.2</v>
      </c>
      <c r="G903">
        <v>64.864014349833695</v>
      </c>
      <c r="H903">
        <v>0.76860471652407902</v>
      </c>
      <c r="I903">
        <v>13.3909702339978</v>
      </c>
      <c r="J903">
        <v>0.69654852112337295</v>
      </c>
      <c r="K903">
        <v>1083.3205045218999</v>
      </c>
      <c r="L903">
        <v>998.49343223232404</v>
      </c>
      <c r="M903">
        <v>71.922006866289195</v>
      </c>
      <c r="N903">
        <v>3.7083364932137299</v>
      </c>
      <c r="O903">
        <v>2.8893356779992101</v>
      </c>
      <c r="P903">
        <v>9.1357155430382004</v>
      </c>
      <c r="Q903">
        <v>93.7585266030013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129</v>
      </c>
      <c r="E904">
        <v>2839.3165082400001</v>
      </c>
      <c r="F904">
        <v>912.05</v>
      </c>
      <c r="G904">
        <v>90.299733524149801</v>
      </c>
      <c r="H904">
        <v>-5.8371428771752001</v>
      </c>
      <c r="I904">
        <v>-11.95647519812</v>
      </c>
      <c r="J904">
        <v>-0.89174780648677399</v>
      </c>
      <c r="K904">
        <v>901.38161134596498</v>
      </c>
      <c r="L904">
        <v>845.68617681622698</v>
      </c>
      <c r="M904">
        <v>44.647294190532399</v>
      </c>
      <c r="N904">
        <v>1.4295031630085799</v>
      </c>
      <c r="O904">
        <v>1.0158893328579099</v>
      </c>
      <c r="P904">
        <v>28.145386766076399</v>
      </c>
      <c r="Q904">
        <v>129.38883299798701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65</v>
      </c>
      <c r="E905">
        <v>2838.9083707999998</v>
      </c>
      <c r="F905">
        <v>501.1</v>
      </c>
      <c r="G905">
        <v>184.78750558954201</v>
      </c>
      <c r="H905">
        <v>19.491958019429301</v>
      </c>
      <c r="I905">
        <v>144.70540621743001</v>
      </c>
      <c r="J905">
        <v>6.5920663394634804</v>
      </c>
      <c r="K905">
        <v>412.30719494164498</v>
      </c>
      <c r="L905">
        <v>320.41312058359102</v>
      </c>
      <c r="M905">
        <v>35.031033587490199</v>
      </c>
      <c r="N905">
        <v>13.8981298884085</v>
      </c>
      <c r="O905">
        <v>2.5027890828227002</v>
      </c>
      <c r="P905">
        <v>3.7717022550389099</v>
      </c>
      <c r="Q905">
        <v>234.95989304812801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238</v>
      </c>
      <c r="E906">
        <v>2829.28</v>
      </c>
      <c r="F906">
        <v>15380.2</v>
      </c>
      <c r="G906">
        <v>32.265407414884301</v>
      </c>
      <c r="H906">
        <v>6.6031852420280401</v>
      </c>
      <c r="I906">
        <v>-0.105364207289978</v>
      </c>
      <c r="J906">
        <v>-4.1381507598081102</v>
      </c>
      <c r="K906">
        <v>14162.1483769282</v>
      </c>
      <c r="L906">
        <v>12936.976375653299</v>
      </c>
      <c r="M906">
        <v>58.2106574877049</v>
      </c>
      <c r="N906">
        <v>2.3757810318331298</v>
      </c>
      <c r="O906">
        <v>1.44182796154334</v>
      </c>
      <c r="P906">
        <v>10.532047697689199</v>
      </c>
      <c r="Q906">
        <v>64.406199893105295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101</v>
      </c>
      <c r="E907">
        <v>2829.16487646</v>
      </c>
      <c r="F907">
        <v>249.48</v>
      </c>
      <c r="G907">
        <v>-12.6541156302966</v>
      </c>
      <c r="H907">
        <v>12.866556525997</v>
      </c>
      <c r="I907">
        <v>-14.8892834610847</v>
      </c>
      <c r="J907">
        <v>-1.0787330433844</v>
      </c>
      <c r="K907">
        <v>230.86140543104699</v>
      </c>
      <c r="L907">
        <v>234.21222941514901</v>
      </c>
      <c r="M907">
        <v>49.6273044223787</v>
      </c>
      <c r="N907">
        <v>4.5763541921196103</v>
      </c>
      <c r="O907">
        <v>2.6673283369923002</v>
      </c>
      <c r="P907">
        <v>22.254288920955599</v>
      </c>
      <c r="Q907">
        <v>31.063829787233999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60</v>
      </c>
      <c r="E908">
        <v>2825.3721918400001</v>
      </c>
      <c r="F908">
        <v>256.76</v>
      </c>
      <c r="G908">
        <v>131.87451552311001</v>
      </c>
      <c r="H908">
        <v>29.7874474616812</v>
      </c>
      <c r="I908">
        <v>43.689397683463497</v>
      </c>
      <c r="J908">
        <v>13.5200234170245</v>
      </c>
      <c r="K908">
        <v>202.450661894609</v>
      </c>
      <c r="L908">
        <v>173.941199803393</v>
      </c>
      <c r="M908">
        <v>49.999724086703701</v>
      </c>
      <c r="N908">
        <v>16.7884957743291</v>
      </c>
      <c r="O908">
        <v>2.7373787508998002</v>
      </c>
      <c r="P908">
        <v>5.1176195669107196</v>
      </c>
      <c r="Q908">
        <v>165.38501291989601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238</v>
      </c>
      <c r="E909">
        <v>2816.3996376250002</v>
      </c>
      <c r="F909">
        <v>1019.8</v>
      </c>
      <c r="G909">
        <v>152.114573972123</v>
      </c>
      <c r="H909">
        <v>11.0551634233555</v>
      </c>
      <c r="I909">
        <v>38.526431441383899</v>
      </c>
      <c r="J909">
        <v>3.30451497818422</v>
      </c>
      <c r="K909">
        <v>890.832743603979</v>
      </c>
      <c r="L909">
        <v>734.01807391265095</v>
      </c>
      <c r="M909">
        <v>60.424478703947898</v>
      </c>
      <c r="N909">
        <v>7.6563013005296501</v>
      </c>
      <c r="O909">
        <v>0.85932339815903802</v>
      </c>
      <c r="P909">
        <v>0.70602078838988203</v>
      </c>
      <c r="Q909">
        <v>187.26760563380199</v>
      </c>
    </row>
    <row r="910" spans="1:17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1112</v>
      </c>
      <c r="E910">
        <v>2809.4379097000001</v>
      </c>
      <c r="F910">
        <v>416</v>
      </c>
      <c r="G910">
        <v>-46.056877854501003</v>
      </c>
      <c r="H910">
        <v>-0.986822237715827</v>
      </c>
      <c r="I910">
        <v>-27.6242587290293</v>
      </c>
      <c r="J910">
        <v>6.3277723059282298</v>
      </c>
      <c r="K910">
        <v>384.745125047258</v>
      </c>
      <c r="L910">
        <v>428.18215596789798</v>
      </c>
      <c r="M910">
        <v>60.967473883409603</v>
      </c>
      <c r="N910">
        <v>7.6824356329863397</v>
      </c>
      <c r="O910">
        <v>1.0580290798104299</v>
      </c>
      <c r="P910">
        <v>59.639423076923002</v>
      </c>
      <c r="Q910">
        <v>32.063492063491999</v>
      </c>
    </row>
    <row r="911" spans="1:17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349</v>
      </c>
      <c r="E911">
        <v>2805.3358743599902</v>
      </c>
      <c r="F911">
        <v>484.6</v>
      </c>
      <c r="G911">
        <v>-40.358048018035298</v>
      </c>
      <c r="H911">
        <v>-11.4925597351415</v>
      </c>
      <c r="I911">
        <v>-20.3418518778494</v>
      </c>
      <c r="J911">
        <v>-0.42007469952711102</v>
      </c>
      <c r="K911">
        <v>496.03410592094599</v>
      </c>
      <c r="L911">
        <v>509.92245986166603</v>
      </c>
      <c r="M911">
        <v>64.936490968576507</v>
      </c>
      <c r="N911">
        <v>-3.2862209099981901E-2</v>
      </c>
      <c r="O911">
        <v>0.63625587794096095</v>
      </c>
      <c r="P911">
        <v>74.783326454808005</v>
      </c>
      <c r="Q911">
        <v>10.136363636363599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E912">
        <v>2804.4259210599998</v>
      </c>
      <c r="F912">
        <v>1175.0999999999999</v>
      </c>
      <c r="G912">
        <v>-26.355930593599901</v>
      </c>
      <c r="H912">
        <v>-6.7717449960236502</v>
      </c>
      <c r="I912">
        <v>-20.167874328425601</v>
      </c>
      <c r="J912">
        <v>0.61402083675417496</v>
      </c>
      <c r="K912">
        <v>1178.2345860755599</v>
      </c>
      <c r="L912">
        <v>1225.13289818155</v>
      </c>
      <c r="M912">
        <v>66.762931539369305</v>
      </c>
      <c r="N912">
        <v>0.27025423220754502</v>
      </c>
      <c r="O912">
        <v>0.81493441705867697</v>
      </c>
      <c r="P912">
        <v>23.478852863585999</v>
      </c>
      <c r="Q912">
        <v>7.7085242896425203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485</v>
      </c>
      <c r="E913">
        <v>2802.4205932</v>
      </c>
      <c r="F913">
        <v>638.54999999999995</v>
      </c>
      <c r="G913">
        <v>110.196798186663</v>
      </c>
      <c r="H913">
        <v>-5.8586596788032601</v>
      </c>
      <c r="I913">
        <v>-8.8304991495188396</v>
      </c>
      <c r="J913">
        <v>-3.3790797545338598</v>
      </c>
      <c r="K913">
        <v>622.34861970268605</v>
      </c>
      <c r="L913">
        <v>564.81276632871095</v>
      </c>
      <c r="M913">
        <v>69.575949921363105</v>
      </c>
      <c r="N913">
        <v>0.97831787434543505</v>
      </c>
      <c r="O913">
        <v>2.2905150481811201</v>
      </c>
      <c r="P913">
        <v>15.167175632291899</v>
      </c>
      <c r="Q913">
        <v>147.49999999999901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940</v>
      </c>
      <c r="E914">
        <v>2801.2492136999999</v>
      </c>
      <c r="F914">
        <v>179.25</v>
      </c>
      <c r="G914">
        <v>268.75068251632098</v>
      </c>
      <c r="H914">
        <v>40.0011814611441</v>
      </c>
      <c r="I914">
        <v>43.361588964503198</v>
      </c>
      <c r="J914">
        <v>21.486345376326099</v>
      </c>
      <c r="K914">
        <v>127.80651378474199</v>
      </c>
      <c r="L914">
        <v>106.224903607955</v>
      </c>
      <c r="M914">
        <v>53.749595338948403</v>
      </c>
      <c r="N914">
        <v>25.592690452726</v>
      </c>
      <c r="O914">
        <v>2.43070324675621</v>
      </c>
      <c r="P914">
        <v>8.2287308228730698</v>
      </c>
      <c r="Q914">
        <v>301.27602417729997</v>
      </c>
    </row>
    <row r="915" spans="1:17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454</v>
      </c>
      <c r="E915">
        <v>2798.637576735</v>
      </c>
      <c r="F915">
        <v>84.3</v>
      </c>
      <c r="G915">
        <v>-1.92155739960042</v>
      </c>
      <c r="H915">
        <v>-9.1578571026071103</v>
      </c>
      <c r="I915">
        <v>-18.132925283762201</v>
      </c>
      <c r="J915">
        <v>-1.49987047533958</v>
      </c>
      <c r="K915">
        <v>85.120893316192394</v>
      </c>
      <c r="L915">
        <v>86.709966252940802</v>
      </c>
      <c r="M915">
        <v>46.560201010490601</v>
      </c>
      <c r="N915">
        <v>2.4012663616776702</v>
      </c>
      <c r="O915">
        <v>0.96032774492125095</v>
      </c>
      <c r="P915">
        <v>42.348754448398502</v>
      </c>
      <c r="Q915">
        <v>34.772182254196601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24</v>
      </c>
      <c r="E916">
        <v>2795.2546289400002</v>
      </c>
      <c r="F916">
        <v>54.48</v>
      </c>
      <c r="G916">
        <v>-45.7296326820519</v>
      </c>
      <c r="H916">
        <v>-5.9724055383894203</v>
      </c>
      <c r="I916">
        <v>-32.291273741112498</v>
      </c>
      <c r="J916">
        <v>3.08599016340699</v>
      </c>
      <c r="K916">
        <v>56.117963173156703</v>
      </c>
      <c r="M916">
        <v>26.221959960389199</v>
      </c>
      <c r="N916">
        <v>0.398674225736184</v>
      </c>
      <c r="O916">
        <v>1.3246718051992901</v>
      </c>
      <c r="P916">
        <v>51.248164464023503</v>
      </c>
      <c r="Q916">
        <v>11.183673469387699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89</v>
      </c>
      <c r="E917">
        <v>2784.3074999999999</v>
      </c>
      <c r="F917">
        <v>407.6</v>
      </c>
      <c r="G917">
        <v>285.29391543262</v>
      </c>
      <c r="H917">
        <v>-11.2237424367851</v>
      </c>
      <c r="I917">
        <v>82.333952689685304</v>
      </c>
      <c r="J917">
        <v>-2.69708590430055</v>
      </c>
      <c r="K917">
        <v>413.73928163805999</v>
      </c>
      <c r="L917">
        <v>317.577630119898</v>
      </c>
      <c r="M917">
        <v>36.094667915819301</v>
      </c>
      <c r="N917">
        <v>-2.97268586535567</v>
      </c>
      <c r="O917">
        <v>0.65135813735155801</v>
      </c>
      <c r="P917">
        <v>26.079489695780101</v>
      </c>
      <c r="Q917">
        <v>319.98969603297201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65</v>
      </c>
      <c r="E918">
        <v>2779.9870508200001</v>
      </c>
      <c r="F918">
        <v>500.15</v>
      </c>
      <c r="G918">
        <v>-32.248116554823</v>
      </c>
      <c r="H918">
        <v>-6.1520244753095703</v>
      </c>
      <c r="I918">
        <v>-18.186271384514701</v>
      </c>
      <c r="J918">
        <v>1.4983453184950499</v>
      </c>
      <c r="K918">
        <v>487.13139614977302</v>
      </c>
      <c r="M918">
        <v>50.2235615211316</v>
      </c>
      <c r="N918">
        <v>2.1098516392168598</v>
      </c>
      <c r="O918">
        <v>1.45332770180101</v>
      </c>
      <c r="P918">
        <v>17.564730580825699</v>
      </c>
      <c r="Q918">
        <v>18.701791859499199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445</v>
      </c>
      <c r="E919">
        <v>2776.5921778799998</v>
      </c>
      <c r="F919">
        <v>234.36</v>
      </c>
      <c r="G919">
        <v>-22.578033886983398</v>
      </c>
      <c r="H919">
        <v>-7.4179606479525102</v>
      </c>
      <c r="I919">
        <v>-44.223186765492002</v>
      </c>
      <c r="J919">
        <v>1.37943482932063</v>
      </c>
      <c r="K919">
        <v>240.825627967174</v>
      </c>
      <c r="L919">
        <v>274.93036631584198</v>
      </c>
      <c r="M919">
        <v>53.544475274656499</v>
      </c>
      <c r="N919">
        <v>0.61134888543694599</v>
      </c>
      <c r="O919">
        <v>1.3401497911867699</v>
      </c>
      <c r="P919">
        <v>84.225123741252702</v>
      </c>
      <c r="Q919">
        <v>22.381201044386401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335</v>
      </c>
      <c r="E920">
        <v>2767.2330360000001</v>
      </c>
      <c r="F920">
        <v>2030.05</v>
      </c>
      <c r="G920">
        <v>-40.844751012784897</v>
      </c>
      <c r="H920">
        <v>7.7704084173568305E-2</v>
      </c>
      <c r="I920">
        <v>-19.672087901060401</v>
      </c>
      <c r="J920">
        <v>2.28079013713407</v>
      </c>
      <c r="K920">
        <v>1901.07671745829</v>
      </c>
      <c r="L920">
        <v>2025.73814957176</v>
      </c>
      <c r="M920">
        <v>36.095568214400799</v>
      </c>
      <c r="N920">
        <v>6.08488020444464</v>
      </c>
      <c r="O920">
        <v>0.77281741897446998</v>
      </c>
      <c r="P920">
        <v>38.173936602546704</v>
      </c>
      <c r="Q920">
        <v>20.121301775147899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523</v>
      </c>
      <c r="E921">
        <v>2760.8028759449999</v>
      </c>
      <c r="F921">
        <v>207.65</v>
      </c>
      <c r="G921">
        <v>52.698089899203602</v>
      </c>
      <c r="H921">
        <v>0.153862326210044</v>
      </c>
      <c r="I921">
        <v>32.294921293465102</v>
      </c>
      <c r="J921">
        <v>2.4563347044091</v>
      </c>
      <c r="K921">
        <v>198.00959060309901</v>
      </c>
      <c r="L921">
        <v>179.119076976868</v>
      </c>
      <c r="M921">
        <v>60.8962927392853</v>
      </c>
      <c r="N921">
        <v>4.0660299956741301</v>
      </c>
      <c r="O921">
        <v>1.1678418226382501</v>
      </c>
      <c r="P921">
        <v>11.7264627979773</v>
      </c>
      <c r="Q921">
        <v>86.903690369036894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137</v>
      </c>
      <c r="E922">
        <v>2760.1976045849901</v>
      </c>
      <c r="F922">
        <v>10.61</v>
      </c>
      <c r="G922">
        <v>607.09515695064795</v>
      </c>
      <c r="H922">
        <v>-6.9752019864098402</v>
      </c>
      <c r="I922">
        <v>39.929318090631099</v>
      </c>
      <c r="J922">
        <v>-13.680217641033</v>
      </c>
      <c r="K922">
        <v>10.764202168695</v>
      </c>
      <c r="L922">
        <v>8.9149509100817195</v>
      </c>
      <c r="M922">
        <v>47.080333174770502</v>
      </c>
      <c r="N922">
        <v>0.63202185709907399</v>
      </c>
      <c r="O922">
        <v>0.90898951297334696</v>
      </c>
      <c r="P922">
        <v>86.616399622997093</v>
      </c>
      <c r="Q922">
        <v>716.15384615384596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383</v>
      </c>
      <c r="E923">
        <v>2758.84622244</v>
      </c>
      <c r="F923">
        <v>645.35</v>
      </c>
      <c r="G923">
        <v>-36.6646928320868</v>
      </c>
      <c r="H923">
        <v>0.79372007813930101</v>
      </c>
      <c r="I923">
        <v>-15.697602550247099</v>
      </c>
      <c r="J923">
        <v>-2.7932734937700401</v>
      </c>
      <c r="K923">
        <v>657.11568799667305</v>
      </c>
      <c r="L923">
        <v>663.91488199367996</v>
      </c>
      <c r="M923">
        <v>71.337148369916505</v>
      </c>
      <c r="N923">
        <v>-1.7629167902845899</v>
      </c>
      <c r="O923">
        <v>0.86500349305464397</v>
      </c>
      <c r="P923">
        <v>23.754551793600299</v>
      </c>
      <c r="Q923">
        <v>9.6974332823389595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354</v>
      </c>
      <c r="E924">
        <v>2757.5615699999998</v>
      </c>
      <c r="F924">
        <v>1631.75</v>
      </c>
      <c r="G924">
        <v>461.97976677275898</v>
      </c>
      <c r="H924">
        <v>13.405039424721</v>
      </c>
      <c r="I924">
        <v>122.417967231186</v>
      </c>
      <c r="J924">
        <v>-3.3889622302299198</v>
      </c>
      <c r="K924">
        <v>1435.94102110177</v>
      </c>
      <c r="L924">
        <v>1040.6057989056001</v>
      </c>
      <c r="M924">
        <v>52.008266877229403</v>
      </c>
      <c r="N924">
        <v>5.9308936786492001</v>
      </c>
      <c r="O924">
        <v>1.14416704201788</v>
      </c>
      <c r="P924">
        <v>8.7176344415504907</v>
      </c>
      <c r="Q924">
        <v>570.58219178082197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188</v>
      </c>
      <c r="E925">
        <v>2741.2461207000001</v>
      </c>
      <c r="F925">
        <v>95.67</v>
      </c>
      <c r="G925">
        <v>618.438980184662</v>
      </c>
      <c r="H925">
        <v>-6.6852519417728997</v>
      </c>
      <c r="I925">
        <v>103.18474934883299</v>
      </c>
      <c r="J925">
        <v>-2.9244811619834601</v>
      </c>
      <c r="K925">
        <v>99.095527107342505</v>
      </c>
      <c r="L925">
        <v>79.065608103424097</v>
      </c>
      <c r="M925">
        <v>59.312278768621901</v>
      </c>
      <c r="N925">
        <v>0.18846654051078901</v>
      </c>
      <c r="O925">
        <v>0.81933379828581998</v>
      </c>
      <c r="P925">
        <v>46.3363645865997</v>
      </c>
      <c r="Q925">
        <v>691.64253206454202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E926">
        <v>2740.1846510599999</v>
      </c>
      <c r="F926">
        <v>1088.05</v>
      </c>
      <c r="G926">
        <v>9.5821945469356091</v>
      </c>
      <c r="H926">
        <v>-2.6510655757533899</v>
      </c>
      <c r="I926">
        <v>44.293382265640602</v>
      </c>
      <c r="J926">
        <v>2.0791979856806599</v>
      </c>
      <c r="K926">
        <v>1050.9694626498899</v>
      </c>
      <c r="L926">
        <v>920.17831821704203</v>
      </c>
      <c r="M926">
        <v>66.449978608815002</v>
      </c>
      <c r="N926">
        <v>1.7443534647764101</v>
      </c>
      <c r="O926">
        <v>0.67373683099714299</v>
      </c>
      <c r="P926">
        <v>12.4948302008179</v>
      </c>
      <c r="Q926">
        <v>81.356779731644195</v>
      </c>
    </row>
    <row r="927" spans="1:17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46</v>
      </c>
      <c r="E927">
        <v>2736.4337676</v>
      </c>
      <c r="F927">
        <v>1693.45</v>
      </c>
      <c r="G927">
        <v>-20.831861764940498</v>
      </c>
      <c r="H927">
        <v>-0.174464611806387</v>
      </c>
      <c r="I927">
        <v>-14.913611182875099</v>
      </c>
      <c r="J927">
        <v>3.3665049474826598</v>
      </c>
      <c r="K927">
        <v>1614.6633549800899</v>
      </c>
      <c r="L927">
        <v>1605.1835295752201</v>
      </c>
      <c r="M927">
        <v>51.015218342211199</v>
      </c>
      <c r="N927">
        <v>4.4511416742845302</v>
      </c>
      <c r="O927">
        <v>1.0340768995095699</v>
      </c>
      <c r="P927">
        <v>16.3719035105849</v>
      </c>
      <c r="Q927">
        <v>19.763083451202199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268</v>
      </c>
      <c r="E928">
        <v>2735.0470344299902</v>
      </c>
      <c r="F928">
        <v>891.35</v>
      </c>
      <c r="G928">
        <v>875.42711685423706</v>
      </c>
      <c r="H928">
        <v>59.039508548230998</v>
      </c>
      <c r="I928">
        <v>168.704098955094</v>
      </c>
      <c r="J928">
        <v>16.340071416033801</v>
      </c>
      <c r="K928">
        <v>534.59781996872505</v>
      </c>
      <c r="L928">
        <v>359.77681032963898</v>
      </c>
      <c r="M928">
        <v>71.695070451625199</v>
      </c>
      <c r="N928">
        <v>39.355838537101903</v>
      </c>
      <c r="O928">
        <v>1.9902798809256199</v>
      </c>
      <c r="P928">
        <v>1.95770460537385</v>
      </c>
      <c r="Q928">
        <v>946.18544600938901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417</v>
      </c>
      <c r="E929">
        <v>2731.1734200000001</v>
      </c>
      <c r="F929">
        <v>10915</v>
      </c>
      <c r="G929">
        <v>-40.082445529323103</v>
      </c>
      <c r="H929">
        <v>-1.58353937377589</v>
      </c>
      <c r="I929">
        <v>-33.0069938355809</v>
      </c>
      <c r="J929">
        <v>1.29709173789437E-2</v>
      </c>
      <c r="K929">
        <v>11199.8324886992</v>
      </c>
      <c r="L929">
        <v>12660.169391072701</v>
      </c>
      <c r="M929">
        <v>40.085368636039398</v>
      </c>
      <c r="N929">
        <v>1.0488901530560399</v>
      </c>
      <c r="O929">
        <v>1.81586994279026</v>
      </c>
      <c r="P929">
        <v>81.327989005955104</v>
      </c>
      <c r="Q929">
        <v>9.6979412163758099</v>
      </c>
    </row>
    <row r="930" spans="1:17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65</v>
      </c>
      <c r="E930">
        <v>2729.7934452</v>
      </c>
      <c r="F930">
        <v>121.93</v>
      </c>
      <c r="G930">
        <v>26.742837765733899</v>
      </c>
      <c r="H930">
        <v>1.7976502296996599</v>
      </c>
      <c r="I930">
        <v>-4.4025733372874596</v>
      </c>
      <c r="J930">
        <v>-6.2338896109618298E-2</v>
      </c>
      <c r="K930">
        <v>118.112646656696</v>
      </c>
      <c r="L930">
        <v>115.493497465757</v>
      </c>
      <c r="M930">
        <v>26.759981249393601</v>
      </c>
      <c r="N930">
        <v>3.45276050920695</v>
      </c>
      <c r="O930">
        <v>1.16686124754335</v>
      </c>
      <c r="P930">
        <v>27.532190601164501</v>
      </c>
      <c r="Q930">
        <v>52.890282131661401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129</v>
      </c>
      <c r="E931">
        <v>2721.5130880000002</v>
      </c>
      <c r="F931">
        <v>1205.55</v>
      </c>
      <c r="G931">
        <v>13.900177307461799</v>
      </c>
      <c r="H931">
        <v>4.8039030986641498</v>
      </c>
      <c r="I931">
        <v>7.9726871987714798</v>
      </c>
      <c r="J931">
        <v>0.97603566921234897</v>
      </c>
      <c r="K931">
        <v>1128.2544540885699</v>
      </c>
      <c r="L931">
        <v>999.14117280092501</v>
      </c>
      <c r="M931">
        <v>51.467643903617599</v>
      </c>
      <c r="N931">
        <v>1.49235518725814</v>
      </c>
      <c r="O931">
        <v>0.54816941574179601</v>
      </c>
      <c r="P931">
        <v>7.8345983161212702</v>
      </c>
      <c r="Q931">
        <v>46.127272727272697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211</v>
      </c>
      <c r="E932">
        <v>2715.4095237799902</v>
      </c>
      <c r="F932">
        <v>461.8</v>
      </c>
      <c r="G932">
        <v>239.71026951271</v>
      </c>
      <c r="H932">
        <v>9.6107608557625994</v>
      </c>
      <c r="I932">
        <v>104.97545462166001</v>
      </c>
      <c r="J932">
        <v>6.5668873713424798</v>
      </c>
      <c r="K932">
        <v>402.245243404353</v>
      </c>
      <c r="L932">
        <v>307.22395492604397</v>
      </c>
      <c r="M932">
        <v>67.114229170194093</v>
      </c>
      <c r="N932">
        <v>6.4539089733451602</v>
      </c>
      <c r="O932">
        <v>1.5715838365138499</v>
      </c>
      <c r="P932">
        <v>7.4599393676916401</v>
      </c>
      <c r="Q932">
        <v>275.14216084484099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119</v>
      </c>
      <c r="E933">
        <v>2710.4356736999998</v>
      </c>
      <c r="F933">
        <v>46.67</v>
      </c>
      <c r="G933">
        <v>93.455131169146298</v>
      </c>
      <c r="H933">
        <v>8.7749711138151998</v>
      </c>
      <c r="I933">
        <v>1.21729532764648</v>
      </c>
      <c r="J933">
        <v>17.835919438714601</v>
      </c>
      <c r="K933">
        <v>41.666914989251303</v>
      </c>
      <c r="L933">
        <v>37.836497171706199</v>
      </c>
      <c r="M933">
        <v>54.420488895958698</v>
      </c>
      <c r="N933">
        <v>9.9189674625955497</v>
      </c>
      <c r="O933">
        <v>3.2086463655280801</v>
      </c>
      <c r="P933">
        <v>45.596743089779302</v>
      </c>
      <c r="Q933">
        <v>150.913978494623</v>
      </c>
    </row>
    <row r="934" spans="1:17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417</v>
      </c>
      <c r="E934">
        <v>2701.6529091500001</v>
      </c>
      <c r="F934">
        <v>56.13</v>
      </c>
      <c r="G934">
        <v>-28.7867543945416</v>
      </c>
      <c r="H934">
        <v>-3.1953854726483701</v>
      </c>
      <c r="I934">
        <v>-35.275385307059899</v>
      </c>
      <c r="J934">
        <v>-0.602874881070526</v>
      </c>
      <c r="K934">
        <v>56.490658576147098</v>
      </c>
      <c r="L934">
        <v>63.542910083616199</v>
      </c>
      <c r="M934">
        <v>24.102983119479799</v>
      </c>
      <c r="N934">
        <v>2.4811814055304602</v>
      </c>
      <c r="O934">
        <v>0.67924064153474994</v>
      </c>
      <c r="P934">
        <v>49.7416711206128</v>
      </c>
      <c r="Q934">
        <v>16.694386694386601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21</v>
      </c>
      <c r="E935">
        <v>2698.090549</v>
      </c>
      <c r="F935">
        <v>292.10000000000002</v>
      </c>
      <c r="G935">
        <v>-34.655163022585697</v>
      </c>
      <c r="H935">
        <v>0.90258430280818402</v>
      </c>
      <c r="I935">
        <v>-19.951345520020599</v>
      </c>
      <c r="J935">
        <v>-3.5599678345354803E-2</v>
      </c>
      <c r="K935">
        <v>270.836823194212</v>
      </c>
      <c r="L935">
        <v>279.98892819637598</v>
      </c>
      <c r="M935">
        <v>46.182205138570602</v>
      </c>
      <c r="N935">
        <v>7.1535992589342099</v>
      </c>
      <c r="O935">
        <v>2.8077826785275102</v>
      </c>
      <c r="P935">
        <v>37.692571037315901</v>
      </c>
      <c r="Q935">
        <v>39.128363896165702</v>
      </c>
    </row>
    <row r="936" spans="1:17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597</v>
      </c>
      <c r="E936">
        <v>2679.2603859999999</v>
      </c>
      <c r="F936">
        <v>50.08</v>
      </c>
      <c r="G936">
        <v>23.3178432441334</v>
      </c>
      <c r="H936">
        <v>2.9971764292950001</v>
      </c>
      <c r="I936">
        <v>14.0099786177826</v>
      </c>
      <c r="J936">
        <v>4.9013462932525602</v>
      </c>
      <c r="K936">
        <v>45.990038940336198</v>
      </c>
      <c r="L936">
        <v>43.106090126686397</v>
      </c>
      <c r="M936">
        <v>38.632987125969699</v>
      </c>
      <c r="N936">
        <v>6.5815404415999499</v>
      </c>
      <c r="O936">
        <v>0.59981351349714296</v>
      </c>
      <c r="P936">
        <v>13.4185303514376</v>
      </c>
      <c r="Q936">
        <v>67.491638795986603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335</v>
      </c>
      <c r="E937">
        <v>2678.9150466799902</v>
      </c>
      <c r="F937">
        <v>801.85</v>
      </c>
      <c r="G937">
        <v>-46.150879683591697</v>
      </c>
      <c r="H937">
        <v>-5.3842375349925904</v>
      </c>
      <c r="I937">
        <v>-17.8891422825699</v>
      </c>
      <c r="J937">
        <v>-4.70391366981523</v>
      </c>
      <c r="K937">
        <v>802.15505671039705</v>
      </c>
      <c r="L937">
        <v>853.98274579991596</v>
      </c>
      <c r="M937">
        <v>52.411124412961499</v>
      </c>
      <c r="N937">
        <v>1.4685411939314701</v>
      </c>
      <c r="O937">
        <v>0.779166207922387</v>
      </c>
      <c r="P937">
        <v>37.182764856269799</v>
      </c>
      <c r="Q937">
        <v>12.209627763783899</v>
      </c>
    </row>
    <row r="938" spans="1:17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268</v>
      </c>
      <c r="E938">
        <v>2672.12636544</v>
      </c>
      <c r="F938">
        <v>995.95</v>
      </c>
      <c r="G938">
        <v>-50.630169775987902</v>
      </c>
      <c r="H938">
        <v>4.5497552519667801</v>
      </c>
      <c r="I938">
        <v>-11.634981245659599</v>
      </c>
      <c r="J938">
        <v>9.8944028924890901</v>
      </c>
      <c r="K938">
        <v>867.12046577613</v>
      </c>
      <c r="L938">
        <v>996.59901126146497</v>
      </c>
      <c r="M938">
        <v>40.960055211404502</v>
      </c>
      <c r="N938">
        <v>14.4011999239112</v>
      </c>
      <c r="O938">
        <v>2.2762414230877099</v>
      </c>
      <c r="P938">
        <v>37.747878909583797</v>
      </c>
      <c r="Q938">
        <v>32.5018293088538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255</v>
      </c>
      <c r="E939">
        <v>2670.5068164200002</v>
      </c>
      <c r="F939">
        <v>2846.15</v>
      </c>
      <c r="G939">
        <v>9.8866982974451698</v>
      </c>
      <c r="H939">
        <v>5.2525638099832603</v>
      </c>
      <c r="I939">
        <v>3.9407195941584101</v>
      </c>
      <c r="J939">
        <v>0.78209431180693301</v>
      </c>
      <c r="K939">
        <v>2625.4071931866401</v>
      </c>
      <c r="L939">
        <v>2420.8580865624999</v>
      </c>
      <c r="M939">
        <v>83.485536614723102</v>
      </c>
      <c r="N939">
        <v>4.3076113008883699</v>
      </c>
      <c r="O939">
        <v>1.7333347203393199</v>
      </c>
      <c r="P939">
        <v>6.5931170177257101</v>
      </c>
      <c r="Q939">
        <v>43.379259968262701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600</v>
      </c>
      <c r="E940">
        <v>2662.17786432</v>
      </c>
      <c r="F940">
        <v>2360.5500000000002</v>
      </c>
      <c r="G940">
        <v>-1.40127164649625</v>
      </c>
      <c r="H940">
        <v>-4.5022925219806798</v>
      </c>
      <c r="I940">
        <v>-3.0959891871182701</v>
      </c>
      <c r="J940">
        <v>-5.5486435575809896</v>
      </c>
      <c r="K940">
        <v>2345.1469757760601</v>
      </c>
      <c r="L940">
        <v>2292.3234045389499</v>
      </c>
      <c r="M940">
        <v>30.226659576434798</v>
      </c>
      <c r="N940">
        <v>1.86140606053952</v>
      </c>
      <c r="O940">
        <v>1.3042249473079099</v>
      </c>
      <c r="P940">
        <v>22.797653089322299</v>
      </c>
      <c r="Q940">
        <v>29.771852666300099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129</v>
      </c>
      <c r="E941">
        <v>2656.8122902199998</v>
      </c>
      <c r="F941">
        <v>301.14999999999998</v>
      </c>
      <c r="G941">
        <v>29.372553154105901</v>
      </c>
      <c r="H941">
        <v>-8.1005940197070192</v>
      </c>
      <c r="I941">
        <v>24.507993142601801</v>
      </c>
      <c r="J941">
        <v>2.2458585429348901</v>
      </c>
      <c r="K941">
        <v>283.32575564730098</v>
      </c>
      <c r="L941">
        <v>237.559786395392</v>
      </c>
      <c r="M941">
        <v>69.251893310891205</v>
      </c>
      <c r="N941">
        <v>0.93989470966344602</v>
      </c>
      <c r="O941">
        <v>0.41717797437065801</v>
      </c>
      <c r="P941">
        <v>12.9669599867175</v>
      </c>
      <c r="Q941">
        <v>72.282608695652101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65</v>
      </c>
      <c r="E942">
        <v>2653.8401923799902</v>
      </c>
      <c r="F942">
        <v>111.06</v>
      </c>
      <c r="G942">
        <v>28.346225631183799</v>
      </c>
      <c r="H942">
        <v>-3.4809094972871799</v>
      </c>
      <c r="I942">
        <v>10.8762758903046</v>
      </c>
      <c r="J942">
        <v>-1.01917342455691</v>
      </c>
      <c r="K942">
        <v>98.334826825238295</v>
      </c>
      <c r="L942">
        <v>90.777209963015906</v>
      </c>
      <c r="M942">
        <v>63.873332658861102</v>
      </c>
      <c r="N942">
        <v>9.5592113893431403</v>
      </c>
      <c r="O942">
        <v>1.5092716188690101</v>
      </c>
      <c r="P942">
        <v>2.5211597334773899</v>
      </c>
      <c r="Q942">
        <v>58.430813124108397</v>
      </c>
    </row>
    <row r="943" spans="1:17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46</v>
      </c>
      <c r="E943">
        <v>2653.0268626749998</v>
      </c>
      <c r="F943">
        <v>646.70000000000005</v>
      </c>
      <c r="G943">
        <v>-40.794394514220997</v>
      </c>
      <c r="H943">
        <v>-8.0878233274315008</v>
      </c>
      <c r="I943">
        <v>-25.726204357142599</v>
      </c>
      <c r="J943">
        <v>-0.79182786293670304</v>
      </c>
      <c r="K943">
        <v>665.08169272062901</v>
      </c>
      <c r="L943">
        <v>701.72739822121605</v>
      </c>
      <c r="M943">
        <v>48.336708356282799</v>
      </c>
      <c r="N943">
        <v>-1.6278243589258801</v>
      </c>
      <c r="O943">
        <v>0.78629788973711701</v>
      </c>
      <c r="P943">
        <v>30.8179990722127</v>
      </c>
      <c r="Q943">
        <v>7.8013002167028</v>
      </c>
    </row>
    <row r="944" spans="1:17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268</v>
      </c>
      <c r="E944">
        <v>2644.6851396000002</v>
      </c>
      <c r="F944">
        <v>309.7</v>
      </c>
      <c r="G944">
        <v>33.583024128170301</v>
      </c>
      <c r="H944">
        <v>20.537306447472901</v>
      </c>
      <c r="I944">
        <v>41.956873054733499</v>
      </c>
      <c r="J944">
        <v>9.3661409877636501</v>
      </c>
      <c r="K944">
        <v>270.93244716946401</v>
      </c>
      <c r="L944">
        <v>241.089615194532</v>
      </c>
      <c r="M944">
        <v>43.917597357080901</v>
      </c>
      <c r="N944">
        <v>8.3742891738898493</v>
      </c>
      <c r="O944">
        <v>1.9207639863488299</v>
      </c>
      <c r="P944">
        <v>6.8776235066193099</v>
      </c>
      <c r="Q944">
        <v>67.58658008658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1565</v>
      </c>
      <c r="E945">
        <v>2644.090741</v>
      </c>
      <c r="F945">
        <v>63.47</v>
      </c>
      <c r="G945">
        <v>-1.36232726121767</v>
      </c>
      <c r="H945">
        <v>-6.1426918065478402</v>
      </c>
      <c r="I945">
        <v>6.06277966217477</v>
      </c>
      <c r="J945">
        <v>1.6642674135339799</v>
      </c>
      <c r="K945">
        <v>62.128968851050601</v>
      </c>
      <c r="L945">
        <v>57.533301329058503</v>
      </c>
      <c r="M945">
        <v>53.860821394049402</v>
      </c>
      <c r="N945">
        <v>1.0951683045220699</v>
      </c>
      <c r="O945">
        <v>0.83939733848509102</v>
      </c>
      <c r="P945">
        <v>3.9073578068378798</v>
      </c>
      <c r="Q945">
        <v>29.2404805538586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211</v>
      </c>
      <c r="E946">
        <v>2641.0251927499999</v>
      </c>
      <c r="F946">
        <v>2037.15</v>
      </c>
      <c r="G946">
        <v>229.65797554135199</v>
      </c>
      <c r="H946">
        <v>10.9642802230476</v>
      </c>
      <c r="I946">
        <v>41.965528635281501</v>
      </c>
      <c r="J946">
        <v>3.4460480476385298</v>
      </c>
      <c r="K946">
        <v>1650.62353551106</v>
      </c>
      <c r="L946">
        <v>1295.3261242916601</v>
      </c>
      <c r="M946">
        <v>67.341507587364006</v>
      </c>
      <c r="N946">
        <v>13.896740167530901</v>
      </c>
      <c r="O946">
        <v>1.5066372980910401</v>
      </c>
      <c r="P946">
        <v>4.0645018776231199</v>
      </c>
      <c r="Q946">
        <v>270.05449591280598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1556</v>
      </c>
      <c r="E947">
        <v>2628.5706808199998</v>
      </c>
      <c r="F947">
        <v>2022.9</v>
      </c>
      <c r="G947">
        <v>52.004941743909498</v>
      </c>
      <c r="H947">
        <v>16.0870555782836</v>
      </c>
      <c r="I947">
        <v>6.3973047796877598</v>
      </c>
      <c r="J947">
        <v>-4.1353869588270902</v>
      </c>
      <c r="K947">
        <v>1783.1909617896899</v>
      </c>
      <c r="L947">
        <v>1591.6551366317899</v>
      </c>
      <c r="M947">
        <v>25.577462214383299</v>
      </c>
      <c r="N947">
        <v>5.8487752331743703</v>
      </c>
      <c r="O947">
        <v>1.27496301664814</v>
      </c>
      <c r="P947">
        <v>4.7506055662662501</v>
      </c>
      <c r="Q947">
        <v>94.481565158871305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46</v>
      </c>
      <c r="E948">
        <v>2620.2211282950002</v>
      </c>
      <c r="F948">
        <v>556.5</v>
      </c>
      <c r="G948">
        <v>74.192026522293105</v>
      </c>
      <c r="H948">
        <v>17.273274981492101</v>
      </c>
      <c r="I948">
        <v>23.110500509883401</v>
      </c>
      <c r="J948">
        <v>4.9536494845831296</v>
      </c>
      <c r="K948">
        <v>478.967921186458</v>
      </c>
      <c r="M948">
        <v>68.254515490170604</v>
      </c>
      <c r="N948">
        <v>9.5943072523624693</v>
      </c>
      <c r="O948">
        <v>1.5226783528604999</v>
      </c>
      <c r="P948">
        <v>7.7717879604671998</v>
      </c>
      <c r="Q948">
        <v>125.760649087221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46</v>
      </c>
      <c r="E949">
        <v>2608.1552210499999</v>
      </c>
      <c r="F949">
        <v>20.63</v>
      </c>
      <c r="G949">
        <v>83.740047978168207</v>
      </c>
      <c r="H949">
        <v>6.1041966398450098</v>
      </c>
      <c r="I949">
        <v>-11.6222916853778</v>
      </c>
      <c r="J949">
        <v>-3.5411157941693698</v>
      </c>
      <c r="K949">
        <v>19.888936175844002</v>
      </c>
      <c r="L949">
        <v>18.8534353448395</v>
      </c>
      <c r="M949">
        <v>38.774173224125398</v>
      </c>
      <c r="N949">
        <v>1.2906081992935099</v>
      </c>
      <c r="O949">
        <v>1.9481511447923101</v>
      </c>
      <c r="P949">
        <v>34.2704798836645</v>
      </c>
      <c r="Q949">
        <v>128.97695489950999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354</v>
      </c>
      <c r="E950">
        <v>2590.7578538099901</v>
      </c>
      <c r="F950">
        <v>281.14999999999998</v>
      </c>
      <c r="G950">
        <v>217.73585097285201</v>
      </c>
      <c r="H950">
        <v>106.887631740232</v>
      </c>
      <c r="I950">
        <v>179.78709325116299</v>
      </c>
      <c r="J950">
        <v>46.347106201560798</v>
      </c>
      <c r="K950">
        <v>161.349397703958</v>
      </c>
      <c r="L950">
        <v>117.204194859333</v>
      </c>
      <c r="M950">
        <v>43.073524529175799</v>
      </c>
      <c r="N950">
        <v>44.794864984638799</v>
      </c>
      <c r="O950">
        <v>2.4508846885686402</v>
      </c>
      <c r="P950">
        <v>14.1027921038591</v>
      </c>
      <c r="Q950">
        <v>277.63599731363303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238</v>
      </c>
      <c r="E951">
        <v>2587.243835325</v>
      </c>
      <c r="F951">
        <v>3815.3</v>
      </c>
      <c r="G951">
        <v>48.9397017755674</v>
      </c>
      <c r="H951">
        <v>40.653321343443601</v>
      </c>
      <c r="I951">
        <v>51.255827247138697</v>
      </c>
      <c r="J951">
        <v>22.262014109787199</v>
      </c>
      <c r="K951">
        <v>2751.3018059558399</v>
      </c>
      <c r="L951">
        <v>2504.5245560695298</v>
      </c>
      <c r="M951">
        <v>46.893175758046503</v>
      </c>
      <c r="N951">
        <v>25.7544360494567</v>
      </c>
      <c r="O951">
        <v>2.8049483974807599</v>
      </c>
      <c r="P951">
        <v>4.9982963331847996</v>
      </c>
      <c r="Q951">
        <v>81.240796161702505</v>
      </c>
    </row>
    <row r="952" spans="1:17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417</v>
      </c>
      <c r="E952">
        <v>2586.6461996399998</v>
      </c>
      <c r="F952">
        <v>1999.65</v>
      </c>
      <c r="G952">
        <v>-8.7777599844708991</v>
      </c>
      <c r="H952">
        <v>6.5921704357001003</v>
      </c>
      <c r="I952">
        <v>-6.67572134066645</v>
      </c>
      <c r="J952">
        <v>6.3802402463901204</v>
      </c>
      <c r="K952">
        <v>1816.4193511082599</v>
      </c>
      <c r="L952">
        <v>1841.4544291761999</v>
      </c>
      <c r="M952">
        <v>69.994862989903396</v>
      </c>
      <c r="N952">
        <v>7.87229142298564</v>
      </c>
      <c r="O952">
        <v>2.2877854700147102</v>
      </c>
      <c r="P952">
        <v>15.765258920311</v>
      </c>
      <c r="Q952">
        <v>30.610711952971901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366</v>
      </c>
      <c r="E953">
        <v>2584.29462681</v>
      </c>
      <c r="F953">
        <v>627.45000000000005</v>
      </c>
      <c r="G953">
        <v>567.92068789378504</v>
      </c>
      <c r="H953">
        <v>-5.9682565433682102</v>
      </c>
      <c r="I953">
        <v>139.61229002724201</v>
      </c>
      <c r="J953">
        <v>-2.8722155182529301</v>
      </c>
      <c r="K953">
        <v>587.13495740221799</v>
      </c>
      <c r="L953">
        <v>403.50613022436897</v>
      </c>
      <c r="M953">
        <v>42.570767314050798</v>
      </c>
      <c r="N953">
        <v>2.8252248867380398</v>
      </c>
      <c r="O953">
        <v>0.54457148911696196</v>
      </c>
      <c r="P953">
        <v>18.567216511275699</v>
      </c>
      <c r="Q953">
        <v>663.32116788321105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46</v>
      </c>
      <c r="E954">
        <v>2582.5384125750002</v>
      </c>
      <c r="F954">
        <v>319.39999999999998</v>
      </c>
      <c r="G954">
        <v>34.7522565445636</v>
      </c>
      <c r="H954">
        <v>4.2756568423497896</v>
      </c>
      <c r="I954">
        <v>14.2472448073505</v>
      </c>
      <c r="J954">
        <v>-0.29151588712826898</v>
      </c>
      <c r="K954">
        <v>301.88425666292801</v>
      </c>
      <c r="L954">
        <v>263.60486370046101</v>
      </c>
      <c r="M954">
        <v>63.5883398881058</v>
      </c>
      <c r="N954">
        <v>2.0537643651311801</v>
      </c>
      <c r="O954">
        <v>0.49138031727317699</v>
      </c>
      <c r="P954">
        <v>4.2579837194740104</v>
      </c>
      <c r="Q954">
        <v>70.9392560877709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1235</v>
      </c>
      <c r="E955">
        <v>2580.8388</v>
      </c>
      <c r="F955">
        <v>1000</v>
      </c>
      <c r="G955">
        <v>-24.628980980386402</v>
      </c>
      <c r="H955">
        <v>-4.3136515176941401</v>
      </c>
      <c r="I955">
        <v>-10.567135810078</v>
      </c>
      <c r="J955">
        <v>-0.15128528569480401</v>
      </c>
      <c r="K955">
        <v>999.99729523345104</v>
      </c>
      <c r="L955">
        <v>999.99700858370295</v>
      </c>
      <c r="M955">
        <v>55.379180563809697</v>
      </c>
      <c r="N955">
        <v>2.3014337009463699E-4</v>
      </c>
      <c r="O955">
        <v>1.0291873239915299</v>
      </c>
      <c r="P955">
        <v>3</v>
      </c>
      <c r="Q955">
        <v>3.0927835051546202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597</v>
      </c>
      <c r="E956">
        <v>2575.5674324000001</v>
      </c>
      <c r="F956">
        <v>275.45</v>
      </c>
      <c r="G956">
        <v>-6.5114852685511</v>
      </c>
      <c r="H956">
        <v>-5.3387262671839997</v>
      </c>
      <c r="I956">
        <v>-8.8687787858949498</v>
      </c>
      <c r="J956">
        <v>-0.45892191254968001</v>
      </c>
      <c r="K956">
        <v>268.98893653476</v>
      </c>
      <c r="L956">
        <v>260.01746610320703</v>
      </c>
      <c r="M956">
        <v>64.985570700211795</v>
      </c>
      <c r="N956">
        <v>0.54880281860485403</v>
      </c>
      <c r="O956">
        <v>0.89006012702113602</v>
      </c>
      <c r="P956">
        <v>15.864948266473</v>
      </c>
      <c r="Q956">
        <v>29.319248826290998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523</v>
      </c>
      <c r="E957">
        <v>2566.8101951499998</v>
      </c>
      <c r="F957">
        <v>1111.1500000000001</v>
      </c>
      <c r="G957">
        <v>-62.714401535926498</v>
      </c>
      <c r="H957">
        <v>-4.5079360154903299</v>
      </c>
      <c r="I957">
        <v>-38.391104631123802</v>
      </c>
      <c r="J957">
        <v>7.9499805370900098</v>
      </c>
      <c r="K957">
        <v>1114.8680356177099</v>
      </c>
      <c r="L957">
        <v>1344.4759306395799</v>
      </c>
      <c r="M957">
        <v>35.6998535619012</v>
      </c>
      <c r="N957">
        <v>4.0155885993683196</v>
      </c>
      <c r="O957">
        <v>2.0826213749156</v>
      </c>
      <c r="P957">
        <v>69.909553165639096</v>
      </c>
      <c r="Q957">
        <v>16.144036793143002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621</v>
      </c>
      <c r="E958">
        <v>2565.3629254699999</v>
      </c>
      <c r="F958">
        <v>171.41</v>
      </c>
      <c r="G958">
        <v>-54.637147578998103</v>
      </c>
      <c r="H958">
        <v>-15.078948694984399</v>
      </c>
      <c r="I958">
        <v>-46.320509123421402</v>
      </c>
      <c r="J958">
        <v>-7.9336658435517498</v>
      </c>
      <c r="K958">
        <v>186.137011774634</v>
      </c>
      <c r="M958">
        <v>21.5659827579797</v>
      </c>
      <c r="N958">
        <v>-3.08233122318333</v>
      </c>
      <c r="O958">
        <v>1.3128765683522099</v>
      </c>
      <c r="P958">
        <v>82.019718802870301</v>
      </c>
      <c r="Q958">
        <v>19.0347222222222</v>
      </c>
    </row>
    <row r="959" spans="1:17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1746</v>
      </c>
      <c r="E959">
        <v>2536.3946624800001</v>
      </c>
      <c r="F959">
        <v>55.96</v>
      </c>
      <c r="G959">
        <v>39.476590867120798</v>
      </c>
      <c r="H959">
        <v>8.5873092566194806</v>
      </c>
      <c r="I959">
        <v>-8.3570901479776101</v>
      </c>
      <c r="J959">
        <v>7.4145656390203003</v>
      </c>
      <c r="K959">
        <v>51.993907625435902</v>
      </c>
      <c r="L959">
        <v>50.859901113422801</v>
      </c>
      <c r="M959">
        <v>65.294482809419804</v>
      </c>
      <c r="N959">
        <v>6.4734461940942598</v>
      </c>
      <c r="O959">
        <v>1.93493926401227</v>
      </c>
      <c r="P959">
        <v>24.0171551107934</v>
      </c>
      <c r="Q959">
        <v>69.833080424886106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597</v>
      </c>
      <c r="E960">
        <v>2525.6</v>
      </c>
      <c r="F960">
        <v>140.5</v>
      </c>
      <c r="G960">
        <v>169.304073412919</v>
      </c>
      <c r="H960">
        <v>-19.788147656342201</v>
      </c>
      <c r="I960">
        <v>113.15897883960299</v>
      </c>
      <c r="J960">
        <v>-5.3926553865160702</v>
      </c>
      <c r="K960">
        <v>127.938111187473</v>
      </c>
      <c r="L960">
        <v>90.930092728354296</v>
      </c>
      <c r="M960">
        <v>53.783046773039104</v>
      </c>
      <c r="N960">
        <v>-0.103483023342809</v>
      </c>
      <c r="O960">
        <v>0.54620933280909001</v>
      </c>
      <c r="P960">
        <v>20.391459074733099</v>
      </c>
      <c r="Q960">
        <v>225.23148148148101</v>
      </c>
    </row>
    <row r="961" spans="1:17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68</v>
      </c>
      <c r="E961">
        <v>2525.1856034550001</v>
      </c>
      <c r="F961">
        <v>191.69</v>
      </c>
      <c r="G961">
        <v>-35.615746710593001</v>
      </c>
      <c r="H961">
        <v>-6.5568039940619496</v>
      </c>
      <c r="I961">
        <v>-3.7165226551170898</v>
      </c>
      <c r="J961">
        <v>2.2388618805717502</v>
      </c>
      <c r="K961">
        <v>190.546199897044</v>
      </c>
      <c r="L961">
        <v>183.442066337554</v>
      </c>
      <c r="M961">
        <v>38.9798875633196</v>
      </c>
      <c r="N961">
        <v>0.67719285681100405</v>
      </c>
      <c r="O961">
        <v>1.11321598463481</v>
      </c>
      <c r="P961">
        <v>34.566226720225302</v>
      </c>
      <c r="Q961">
        <v>23.910795087265601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945</v>
      </c>
      <c r="E962">
        <v>2522.83535966</v>
      </c>
      <c r="F962">
        <v>23.86</v>
      </c>
      <c r="G962">
        <v>19.977079625674101</v>
      </c>
      <c r="H962">
        <v>-8.6833890026441392</v>
      </c>
      <c r="I962">
        <v>13.703697523255199</v>
      </c>
      <c r="J962">
        <v>-1.1471359081014501</v>
      </c>
      <c r="K962">
        <v>23.814314433904102</v>
      </c>
      <c r="L962">
        <v>22.4091552409154</v>
      </c>
      <c r="M962">
        <v>27.722122914102801</v>
      </c>
      <c r="N962">
        <v>0.54415467477453205</v>
      </c>
      <c r="O962">
        <v>1.13371539930048</v>
      </c>
      <c r="P962">
        <v>34.953897736797998</v>
      </c>
      <c r="Q962">
        <v>63.986254295532603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296</v>
      </c>
      <c r="E963">
        <v>2519.1414338999998</v>
      </c>
      <c r="F963">
        <v>141.4</v>
      </c>
      <c r="G963">
        <v>29.150246860831601</v>
      </c>
      <c r="H963">
        <v>-6.1672686075840399</v>
      </c>
      <c r="I963">
        <v>4.5325792896370301</v>
      </c>
      <c r="J963">
        <v>-3.8886269186201097E-2</v>
      </c>
      <c r="K963">
        <v>137.69579321677199</v>
      </c>
      <c r="L963">
        <v>121.70719102563299</v>
      </c>
      <c r="M963">
        <v>43.107883998671298</v>
      </c>
      <c r="N963">
        <v>1.09771184894102</v>
      </c>
      <c r="O963">
        <v>0.52409063811760603</v>
      </c>
      <c r="P963">
        <v>9.4766619519094792</v>
      </c>
      <c r="Q963">
        <v>78.874130297280203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65</v>
      </c>
      <c r="E964">
        <v>2499.6149821200001</v>
      </c>
      <c r="F964">
        <v>53.84</v>
      </c>
      <c r="G964">
        <v>47.659019019613503</v>
      </c>
      <c r="H964">
        <v>9.2912184932700992</v>
      </c>
      <c r="I964">
        <v>0.90284348598819397</v>
      </c>
      <c r="J964">
        <v>3.6609752507036499</v>
      </c>
      <c r="K964">
        <v>49.114652106700397</v>
      </c>
      <c r="L964">
        <v>44.791044041469199</v>
      </c>
      <c r="M964">
        <v>55.1374390179149</v>
      </c>
      <c r="N964">
        <v>6.0248571673097997</v>
      </c>
      <c r="O964">
        <v>2.4370163041753101</v>
      </c>
      <c r="P964">
        <v>7.4108469539375799</v>
      </c>
      <c r="Q964">
        <v>88.251748251748197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238</v>
      </c>
      <c r="E965">
        <v>2498.6251358999998</v>
      </c>
      <c r="F965">
        <v>658.6</v>
      </c>
      <c r="G965">
        <v>-46.060534812775302</v>
      </c>
      <c r="H965">
        <v>-25.8758100016044</v>
      </c>
      <c r="I965">
        <v>-45.465569062685098</v>
      </c>
      <c r="J965">
        <v>-8.37201397334956</v>
      </c>
      <c r="K965">
        <v>756.04025000468903</v>
      </c>
      <c r="L965">
        <v>832.36036951393396</v>
      </c>
      <c r="M965">
        <v>46.687249582280799</v>
      </c>
      <c r="N965">
        <v>-7.3133689166931504</v>
      </c>
      <c r="O965">
        <v>1.8381706415257799</v>
      </c>
      <c r="P965">
        <v>74.612815062253205</v>
      </c>
      <c r="Q965">
        <v>3.0431041226628999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137</v>
      </c>
      <c r="E966">
        <v>2495.2964099999999</v>
      </c>
      <c r="F966">
        <v>709.15</v>
      </c>
      <c r="G966">
        <v>65.849128071453407</v>
      </c>
      <c r="H966">
        <v>-13.392573605616301</v>
      </c>
      <c r="I966">
        <v>50.511796614680499</v>
      </c>
      <c r="J966">
        <v>-1.72586703741699</v>
      </c>
      <c r="K966">
        <v>719.79342326979202</v>
      </c>
      <c r="L966">
        <v>606.60060179562697</v>
      </c>
      <c r="M966">
        <v>18.4879418167659</v>
      </c>
      <c r="N966">
        <v>0.62277511818940001</v>
      </c>
      <c r="O966">
        <v>0.41241114109986299</v>
      </c>
      <c r="P966">
        <v>25.142776563491498</v>
      </c>
      <c r="Q966">
        <v>117.297380113375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49</v>
      </c>
      <c r="E967">
        <v>2486.8291095899999</v>
      </c>
      <c r="F967">
        <v>241.72</v>
      </c>
      <c r="G967">
        <v>7.8566315161879698</v>
      </c>
      <c r="H967">
        <v>-1.6035683514947801</v>
      </c>
      <c r="I967">
        <v>-19.6094688298334</v>
      </c>
      <c r="J967">
        <v>3.01369787928836</v>
      </c>
      <c r="K967">
        <v>235.84266378268001</v>
      </c>
      <c r="L967">
        <v>229.13307923917401</v>
      </c>
      <c r="M967">
        <v>22.324477766269901</v>
      </c>
      <c r="N967">
        <v>2.4739562746082902</v>
      </c>
      <c r="O967">
        <v>0.71776257776999997</v>
      </c>
      <c r="P967">
        <v>17.3051464504385</v>
      </c>
      <c r="Q967">
        <v>43.454005934718097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101</v>
      </c>
      <c r="E968">
        <v>2485.3432797299902</v>
      </c>
      <c r="F968">
        <v>879.1</v>
      </c>
      <c r="G968">
        <v>144.70312686275</v>
      </c>
      <c r="H968">
        <v>-2.2894515967351401</v>
      </c>
      <c r="I968">
        <v>21.2023313262481</v>
      </c>
      <c r="J968">
        <v>6.91284138643605E-2</v>
      </c>
      <c r="K968">
        <v>849.72067775989001</v>
      </c>
      <c r="L968">
        <v>674.10299786466703</v>
      </c>
      <c r="M968">
        <v>64.560971247101904</v>
      </c>
      <c r="N968">
        <v>0.34812304116380499</v>
      </c>
      <c r="O968">
        <v>0.68242184036548803</v>
      </c>
      <c r="P968">
        <v>6.35877602093049</v>
      </c>
      <c r="Q968">
        <v>210.63604240282601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E969">
        <v>2477.35374</v>
      </c>
      <c r="F969">
        <v>399.5</v>
      </c>
      <c r="G969">
        <v>-55.648859977793499</v>
      </c>
      <c r="H969">
        <v>-11.7143749025213</v>
      </c>
      <c r="I969">
        <v>-28.306248339677499</v>
      </c>
      <c r="J969">
        <v>-6.0322599811024897</v>
      </c>
      <c r="K969">
        <v>428.75643018690602</v>
      </c>
      <c r="L969">
        <v>459.70129857201698</v>
      </c>
      <c r="M969">
        <v>58.232501490883799</v>
      </c>
      <c r="N969">
        <v>-4.3236215038861703</v>
      </c>
      <c r="O969">
        <v>0.53364581247649001</v>
      </c>
      <c r="P969">
        <v>63.679599499374199</v>
      </c>
      <c r="Q969">
        <v>3.7797116508637401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597</v>
      </c>
      <c r="E970">
        <v>2465.57960942</v>
      </c>
      <c r="F970">
        <v>108.03</v>
      </c>
      <c r="G970">
        <v>106.698642145951</v>
      </c>
      <c r="H970">
        <v>-8.7708849494448895</v>
      </c>
      <c r="I970">
        <v>25.490798698738001</v>
      </c>
      <c r="J970">
        <v>4.9654462318149202</v>
      </c>
      <c r="K970">
        <v>96.589613573510704</v>
      </c>
      <c r="L970">
        <v>78.891895588818699</v>
      </c>
      <c r="M970">
        <v>49.468335407900803</v>
      </c>
      <c r="N970">
        <v>6.2126462790271502</v>
      </c>
      <c r="O970">
        <v>0.62913404903025305</v>
      </c>
      <c r="P970">
        <v>7.4701471813385103</v>
      </c>
      <c r="Q970">
        <v>139.00442477876101</v>
      </c>
    </row>
    <row r="971" spans="1:17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268</v>
      </c>
      <c r="E971">
        <v>2462.9873250000001</v>
      </c>
      <c r="F971">
        <v>898.95</v>
      </c>
      <c r="G971">
        <v>21.186104177764399</v>
      </c>
      <c r="H971">
        <v>9.9960050789029999</v>
      </c>
      <c r="I971">
        <v>11.4070839999626</v>
      </c>
      <c r="J971">
        <v>0.26501620422632499</v>
      </c>
      <c r="K971">
        <v>831.31671107908801</v>
      </c>
      <c r="L971">
        <v>792.17064784602201</v>
      </c>
      <c r="M971">
        <v>50.661065248130399</v>
      </c>
      <c r="N971">
        <v>5.2551964191284304</v>
      </c>
      <c r="O971">
        <v>2.3844098606992601</v>
      </c>
      <c r="P971">
        <v>8.5711107403081392</v>
      </c>
      <c r="Q971">
        <v>52.222504445008902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494</v>
      </c>
      <c r="E972">
        <v>2459.33962135</v>
      </c>
      <c r="F972">
        <v>72.319999999999993</v>
      </c>
      <c r="G972">
        <v>67.4560123795073</v>
      </c>
      <c r="H972">
        <v>-4.5610580985361198</v>
      </c>
      <c r="I972">
        <v>-28.151181394123601</v>
      </c>
      <c r="J972">
        <v>-2.8615656595265802</v>
      </c>
      <c r="K972">
        <v>75.797448290625795</v>
      </c>
      <c r="L972">
        <v>72.195733464191406</v>
      </c>
      <c r="M972">
        <v>74.2306198773543</v>
      </c>
      <c r="N972">
        <v>-2.8308475700693099</v>
      </c>
      <c r="O972">
        <v>0.61707096602516098</v>
      </c>
      <c r="P972">
        <v>61.573561946902601</v>
      </c>
      <c r="Q972">
        <v>111.771595900439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21</v>
      </c>
      <c r="E973">
        <v>2450.39940045</v>
      </c>
      <c r="F973">
        <v>269.51</v>
      </c>
      <c r="G973">
        <v>-50.992368958528502</v>
      </c>
      <c r="H973">
        <v>-5.84615044152478</v>
      </c>
      <c r="I973">
        <v>-36.9305237882201</v>
      </c>
      <c r="J973">
        <v>1.1599458560448199</v>
      </c>
      <c r="K973">
        <v>280.87169759028097</v>
      </c>
      <c r="M973">
        <v>29.988421322095</v>
      </c>
      <c r="N973">
        <v>0.96641965728367896</v>
      </c>
      <c r="O973">
        <v>0.91118281380099198</v>
      </c>
      <c r="P973">
        <v>57.211235204630597</v>
      </c>
      <c r="Q973">
        <v>21.812429378531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65</v>
      </c>
      <c r="E974">
        <v>2449.4281215000001</v>
      </c>
      <c r="F974">
        <v>1566.25</v>
      </c>
      <c r="G974">
        <v>42.6875450317917</v>
      </c>
      <c r="H974">
        <v>-1.3321953873433601</v>
      </c>
      <c r="I974">
        <v>2.5276724793290901</v>
      </c>
      <c r="J974">
        <v>0.47945607800036899</v>
      </c>
      <c r="K974">
        <v>1502.9942127008301</v>
      </c>
      <c r="L974">
        <v>1401.9799773423499</v>
      </c>
      <c r="M974">
        <v>46.850246438307003</v>
      </c>
      <c r="N974">
        <v>3.5751149734907401</v>
      </c>
      <c r="O974">
        <v>1.56963287592831</v>
      </c>
      <c r="P974">
        <v>11.0933758978451</v>
      </c>
      <c r="Q974">
        <v>78.775253966442094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21</v>
      </c>
      <c r="E975">
        <v>2445.3114834899998</v>
      </c>
      <c r="F975">
        <v>531.79999999999995</v>
      </c>
      <c r="G975">
        <v>203.44011217198801</v>
      </c>
      <c r="H975">
        <v>10.8490657553406</v>
      </c>
      <c r="I975">
        <v>34.100981708964298</v>
      </c>
      <c r="J975">
        <v>23.658238523828999</v>
      </c>
      <c r="K975">
        <v>470.053428831921</v>
      </c>
      <c r="L975">
        <v>408.55788631087</v>
      </c>
      <c r="M975">
        <v>38.372766115960502</v>
      </c>
      <c r="N975">
        <v>12.416508172732</v>
      </c>
      <c r="O975">
        <v>1.67491299375369</v>
      </c>
      <c r="P975">
        <v>12.7679578789018</v>
      </c>
      <c r="Q975">
        <v>259.32432432432398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101</v>
      </c>
      <c r="E976">
        <v>2445.0555899999999</v>
      </c>
      <c r="F976">
        <v>98.63</v>
      </c>
      <c r="G976">
        <v>13.315074963669399</v>
      </c>
      <c r="H976">
        <v>4.0564380084438296</v>
      </c>
      <c r="I976">
        <v>-34.551721551889202</v>
      </c>
      <c r="J976">
        <v>-6.2634348184050896</v>
      </c>
      <c r="K976">
        <v>95.718878043684697</v>
      </c>
      <c r="L976">
        <v>100.827088271625</v>
      </c>
      <c r="M976">
        <v>61.722532440874197</v>
      </c>
      <c r="N976">
        <v>2.8016613452063099</v>
      </c>
      <c r="O976">
        <v>1.99623500665988</v>
      </c>
      <c r="P976">
        <v>58.166886342897698</v>
      </c>
      <c r="Q976">
        <v>44.831130690161501</v>
      </c>
    </row>
    <row r="977" spans="1:17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354</v>
      </c>
      <c r="E977">
        <v>2437.9808404349901</v>
      </c>
      <c r="F977">
        <v>1763.6</v>
      </c>
      <c r="G977">
        <v>5.6317472861029403</v>
      </c>
      <c r="H977">
        <v>2.8850800077400298</v>
      </c>
      <c r="I977">
        <v>18.1064378073157</v>
      </c>
      <c r="J977">
        <v>-1.01459463821278</v>
      </c>
      <c r="K977">
        <v>1698.0897400445899</v>
      </c>
      <c r="L977">
        <v>1630.1047045164901</v>
      </c>
      <c r="M977">
        <v>38.414839890269498</v>
      </c>
      <c r="N977">
        <v>3.8225275499778002</v>
      </c>
      <c r="O977">
        <v>1.1412050494588399</v>
      </c>
      <c r="P977">
        <v>20.628260376502599</v>
      </c>
      <c r="Q977">
        <v>37.781249999999901</v>
      </c>
    </row>
    <row r="978" spans="1:17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480</v>
      </c>
      <c r="E978">
        <v>2435.0232099999998</v>
      </c>
      <c r="F978">
        <v>345.45</v>
      </c>
      <c r="G978">
        <v>-21.6479107761831</v>
      </c>
      <c r="H978">
        <v>0.89368180563909305</v>
      </c>
      <c r="I978">
        <v>-10.697231213373801</v>
      </c>
      <c r="J978">
        <v>3.4769675024092801</v>
      </c>
      <c r="K978">
        <v>336.84227608573002</v>
      </c>
      <c r="L978">
        <v>343.60954793212397</v>
      </c>
      <c r="M978">
        <v>49.548273153516298</v>
      </c>
      <c r="N978">
        <v>2.8369567683863699</v>
      </c>
      <c r="O978">
        <v>0.86281939723761902</v>
      </c>
      <c r="P978">
        <v>27.920104211897499</v>
      </c>
      <c r="Q978">
        <v>17.081850533807799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417</v>
      </c>
      <c r="E979">
        <v>2434.5772652000001</v>
      </c>
      <c r="F979">
        <v>243.38</v>
      </c>
      <c r="G979">
        <v>3.3781720201921099</v>
      </c>
      <c r="H979">
        <v>-7.7055664349239201</v>
      </c>
      <c r="I979">
        <v>11.7343717276103</v>
      </c>
      <c r="J979">
        <v>-1.2688963919551699</v>
      </c>
      <c r="K979">
        <v>218.78309396743199</v>
      </c>
      <c r="L979">
        <v>206.912799027983</v>
      </c>
      <c r="M979">
        <v>40.625214044411003</v>
      </c>
      <c r="N979">
        <v>8.5201498783759497</v>
      </c>
      <c r="O979">
        <v>1.0713118137064299</v>
      </c>
      <c r="P979">
        <v>7.6300435532911504</v>
      </c>
      <c r="Q979">
        <v>35.966480446927299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296</v>
      </c>
      <c r="E980">
        <v>2427.17487145</v>
      </c>
      <c r="F980">
        <v>353.1</v>
      </c>
      <c r="G980">
        <v>23.825927575426</v>
      </c>
      <c r="H980">
        <v>-9.5389330211135199</v>
      </c>
      <c r="I980">
        <v>45.740965119536803</v>
      </c>
      <c r="J980">
        <v>3.0212293341882401</v>
      </c>
      <c r="K980">
        <v>349.96211206479899</v>
      </c>
      <c r="L980">
        <v>307.53564216165398</v>
      </c>
      <c r="M980">
        <v>64.508526529719703</v>
      </c>
      <c r="N980">
        <v>2.2936019849117701</v>
      </c>
      <c r="O980">
        <v>0.69809132093543902</v>
      </c>
      <c r="P980">
        <v>19.6969696969696</v>
      </c>
      <c r="Q980">
        <v>66.008462623413294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523</v>
      </c>
      <c r="E981">
        <v>2417.562122155</v>
      </c>
      <c r="F981">
        <v>4213.3999999999996</v>
      </c>
      <c r="G981">
        <v>28.697074332568398</v>
      </c>
      <c r="H981">
        <v>13.968719513029701</v>
      </c>
      <c r="I981">
        <v>-3.21389488060397</v>
      </c>
      <c r="J981">
        <v>4.5420814226906696</v>
      </c>
      <c r="K981">
        <v>3624.1052176468002</v>
      </c>
      <c r="L981">
        <v>3397.8507722191198</v>
      </c>
      <c r="M981">
        <v>78.449353238313407</v>
      </c>
      <c r="N981">
        <v>11.220475410833</v>
      </c>
      <c r="O981">
        <v>1.32028944082047</v>
      </c>
      <c r="P981">
        <v>1.6993402003133</v>
      </c>
      <c r="Q981">
        <v>65.881889763779498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238</v>
      </c>
      <c r="E982">
        <v>2416.6778502749999</v>
      </c>
      <c r="F982">
        <v>15625</v>
      </c>
      <c r="G982">
        <v>33.837971687436301</v>
      </c>
      <c r="H982">
        <v>1.6853484723057499</v>
      </c>
      <c r="I982">
        <v>-12.898371999714801</v>
      </c>
      <c r="J982">
        <v>-2.0031371375466498</v>
      </c>
      <c r="K982">
        <v>15092.961739238201</v>
      </c>
      <c r="L982">
        <v>13922.227405810399</v>
      </c>
      <c r="M982">
        <v>89.290721689528795</v>
      </c>
      <c r="N982">
        <v>0.19670300948251199</v>
      </c>
      <c r="O982">
        <v>1.16190476190476</v>
      </c>
      <c r="P982">
        <v>13.126719999999899</v>
      </c>
      <c r="Q982">
        <v>61.917098445595798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27</v>
      </c>
      <c r="E983">
        <v>2406.6</v>
      </c>
      <c r="F983">
        <v>41.22</v>
      </c>
      <c r="G983">
        <v>74.983609818644993</v>
      </c>
      <c r="H983">
        <v>7.4720151389724299</v>
      </c>
      <c r="I983">
        <v>16.655086412144101</v>
      </c>
      <c r="J983">
        <v>-0.72054524774412798</v>
      </c>
      <c r="K983">
        <v>38.482377379286902</v>
      </c>
      <c r="L983">
        <v>34.617107713200497</v>
      </c>
      <c r="M983">
        <v>65.483990961753605</v>
      </c>
      <c r="N983">
        <v>3.7537106489440699</v>
      </c>
      <c r="O983">
        <v>1.91085986535832</v>
      </c>
      <c r="P983">
        <v>27.122755943716601</v>
      </c>
      <c r="Q983">
        <v>117.51978891820499</v>
      </c>
    </row>
    <row r="984" spans="1:17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268</v>
      </c>
      <c r="E984">
        <v>2405.2170159000002</v>
      </c>
      <c r="F984">
        <v>136.54</v>
      </c>
      <c r="G984">
        <v>34.200022509338197</v>
      </c>
      <c r="H984">
        <v>22.2547649712997</v>
      </c>
      <c r="I984">
        <v>25.293560707334802</v>
      </c>
      <c r="J984">
        <v>21.228357743731099</v>
      </c>
      <c r="K984">
        <v>101.21628565988399</v>
      </c>
      <c r="L984">
        <v>96.719465961782205</v>
      </c>
      <c r="M984">
        <v>39.115678240897502</v>
      </c>
      <c r="N984">
        <v>29.146089548229</v>
      </c>
      <c r="O984">
        <v>3.40876786428981</v>
      </c>
      <c r="P984">
        <v>0.77632928079682795</v>
      </c>
      <c r="Q984">
        <v>67.328431372549005</v>
      </c>
    </row>
    <row r="985" spans="1:17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238</v>
      </c>
      <c r="E985">
        <v>2403.4577199</v>
      </c>
      <c r="F985">
        <v>536.1</v>
      </c>
      <c r="G985">
        <v>-28.734159408076199</v>
      </c>
      <c r="H985">
        <v>-2.82861272031136</v>
      </c>
      <c r="I985">
        <v>-10.660315087006801</v>
      </c>
      <c r="J985">
        <v>3.4629396853140899</v>
      </c>
      <c r="K985">
        <v>526.73729640900899</v>
      </c>
      <c r="L985">
        <v>549.27952898193098</v>
      </c>
      <c r="M985">
        <v>64.589277533211501</v>
      </c>
      <c r="N985">
        <v>3.5063643538905498</v>
      </c>
      <c r="O985">
        <v>1.3514012973456699</v>
      </c>
      <c r="P985">
        <v>34.797612385748899</v>
      </c>
      <c r="Q985">
        <v>18.083700440528599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691</v>
      </c>
      <c r="E986">
        <v>2402.8729920000001</v>
      </c>
      <c r="F986">
        <v>180.4</v>
      </c>
      <c r="G986">
        <v>35.797875400227099</v>
      </c>
      <c r="H986">
        <v>-7.4826515276942303</v>
      </c>
      <c r="I986">
        <v>-12.283289446689301</v>
      </c>
      <c r="J986">
        <v>-0.77525901311680001</v>
      </c>
      <c r="K986">
        <v>178.89773857353401</v>
      </c>
      <c r="L986">
        <v>163.493813955962</v>
      </c>
      <c r="M986">
        <v>32.553434808494302</v>
      </c>
      <c r="N986">
        <v>0.91656888050966001</v>
      </c>
      <c r="O986">
        <v>1.0610967419849799</v>
      </c>
      <c r="P986">
        <v>10.8093126385809</v>
      </c>
      <c r="Q986">
        <v>70.8333333333333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268</v>
      </c>
      <c r="E987">
        <v>2397.9923826099998</v>
      </c>
      <c r="F987">
        <v>2075.1</v>
      </c>
      <c r="G987">
        <v>-21.710196107478801</v>
      </c>
      <c r="H987">
        <v>4.7716169766447001</v>
      </c>
      <c r="I987">
        <v>-16.456158236890399</v>
      </c>
      <c r="J987">
        <v>8.2708354651930698</v>
      </c>
      <c r="K987">
        <v>1981.9988186468199</v>
      </c>
      <c r="L987">
        <v>1997.72373462479</v>
      </c>
      <c r="M987">
        <v>52.262838710271801</v>
      </c>
      <c r="N987">
        <v>2.74711245948453</v>
      </c>
      <c r="O987">
        <v>1.84127078431526</v>
      </c>
      <c r="P987">
        <v>25.054214254734699</v>
      </c>
      <c r="Q987">
        <v>37.5468133761972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268</v>
      </c>
      <c r="E988">
        <v>2390.9004292999998</v>
      </c>
      <c r="F988">
        <v>63.01</v>
      </c>
      <c r="G988">
        <v>113.86458450030899</v>
      </c>
      <c r="H988">
        <v>-14.922855205204799</v>
      </c>
      <c r="I988">
        <v>12.0204128280542</v>
      </c>
      <c r="J988">
        <v>-2.46967786683854</v>
      </c>
      <c r="K988">
        <v>65.757763272049601</v>
      </c>
      <c r="L988">
        <v>59.080752379520597</v>
      </c>
      <c r="M988">
        <v>70.024741675881202</v>
      </c>
      <c r="N988">
        <v>-2.5564185616461299</v>
      </c>
      <c r="O988">
        <v>0.87553430178700498</v>
      </c>
      <c r="P988">
        <v>52.198063799396898</v>
      </c>
      <c r="Q988">
        <v>147.92445406256101</v>
      </c>
    </row>
    <row r="989" spans="1:17" hidden="1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46</v>
      </c>
      <c r="E989">
        <v>2363.71788036</v>
      </c>
      <c r="F989">
        <v>407</v>
      </c>
      <c r="G989">
        <v>120.84749670357</v>
      </c>
      <c r="H989">
        <v>11.1433637394813</v>
      </c>
      <c r="I989">
        <v>73.887883451195407</v>
      </c>
      <c r="J989">
        <v>10.9362853357741</v>
      </c>
      <c r="K989">
        <v>336.70178343798</v>
      </c>
      <c r="L989">
        <v>270.69133973095899</v>
      </c>
      <c r="M989">
        <v>54.479396990316701</v>
      </c>
      <c r="N989">
        <v>13.7935716597159</v>
      </c>
      <c r="O989">
        <v>1.72404015329622</v>
      </c>
      <c r="P989">
        <v>5.4054054054053902</v>
      </c>
      <c r="Q989">
        <v>166.71035386631701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383</v>
      </c>
      <c r="E990">
        <v>2361.5396582399999</v>
      </c>
      <c r="F990">
        <v>393.25</v>
      </c>
      <c r="G990">
        <v>149.031422638263</v>
      </c>
      <c r="H990">
        <v>2.8253350764584599</v>
      </c>
      <c r="I990">
        <v>45.206284669224701</v>
      </c>
      <c r="J990">
        <v>-3.4519744405732999</v>
      </c>
      <c r="K990">
        <v>379.12872438549903</v>
      </c>
      <c r="L990">
        <v>319.84798420245602</v>
      </c>
      <c r="M990">
        <v>36.941981651434702</v>
      </c>
      <c r="N990">
        <v>2.4671175582810601</v>
      </c>
      <c r="O990">
        <v>2.1319662394163599</v>
      </c>
      <c r="P990">
        <v>16.7196439923712</v>
      </c>
      <c r="Q990">
        <v>204.02010050251201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621</v>
      </c>
      <c r="E991">
        <v>2358.4965160000002</v>
      </c>
      <c r="F991">
        <v>653.54999999999995</v>
      </c>
      <c r="G991">
        <v>6.4480346634161902</v>
      </c>
      <c r="H991">
        <v>20.395038173428901</v>
      </c>
      <c r="I991">
        <v>11.820504639360101</v>
      </c>
      <c r="J991">
        <v>7.8975354301224598</v>
      </c>
      <c r="K991">
        <v>557.58198162925601</v>
      </c>
      <c r="L991">
        <v>528.52268161601603</v>
      </c>
      <c r="M991">
        <v>55.962473246357703</v>
      </c>
      <c r="N991">
        <v>10.017575460005601</v>
      </c>
      <c r="O991">
        <v>2.5070475486458998</v>
      </c>
      <c r="P991">
        <v>6.4723433555198699</v>
      </c>
      <c r="Q991">
        <v>43.6373626373626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101</v>
      </c>
      <c r="E992">
        <v>2357.3234106</v>
      </c>
      <c r="F992">
        <v>245.38</v>
      </c>
      <c r="G992">
        <v>101.215473690575</v>
      </c>
      <c r="H992">
        <v>30.575982235625901</v>
      </c>
      <c r="I992">
        <v>54.449676563829101</v>
      </c>
      <c r="J992">
        <v>2.8817438879332502</v>
      </c>
      <c r="K992">
        <v>197.84438194103899</v>
      </c>
      <c r="L992">
        <v>169.558126487995</v>
      </c>
      <c r="M992">
        <v>72.999470679826103</v>
      </c>
      <c r="N992">
        <v>13.7379550854344</v>
      </c>
      <c r="O992">
        <v>2.96222234406323</v>
      </c>
      <c r="P992">
        <v>11.6390903904148</v>
      </c>
      <c r="Q992">
        <v>135.942307692307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1453</v>
      </c>
      <c r="E993">
        <v>2344.9560507000001</v>
      </c>
      <c r="F993">
        <v>372.55</v>
      </c>
      <c r="G993">
        <v>6.5505964844022904</v>
      </c>
      <c r="H993">
        <v>9.14562424380936</v>
      </c>
      <c r="I993">
        <v>17.478920213293598</v>
      </c>
      <c r="J993">
        <v>3.4613664906505699</v>
      </c>
      <c r="K993">
        <v>319.698634587095</v>
      </c>
      <c r="L993">
        <v>303.45344088921598</v>
      </c>
      <c r="M993">
        <v>63.291474835192503</v>
      </c>
      <c r="N993">
        <v>13.985740725268199</v>
      </c>
      <c r="O993">
        <v>2.3760168937086998</v>
      </c>
      <c r="P993">
        <v>2.2681519259159799</v>
      </c>
      <c r="Q993">
        <v>52.621876280213002</v>
      </c>
    </row>
    <row r="994" spans="1:17" hidden="1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211</v>
      </c>
      <c r="E994">
        <v>2344.8859218749999</v>
      </c>
      <c r="F994">
        <v>158.16</v>
      </c>
      <c r="G994">
        <v>59.814167707660197</v>
      </c>
      <c r="H994">
        <v>2.1151761191576601</v>
      </c>
      <c r="I994">
        <v>22.6763351250525</v>
      </c>
      <c r="J994">
        <v>10.1988241234955</v>
      </c>
      <c r="K994">
        <v>134.07117541958601</v>
      </c>
      <c r="L994">
        <v>123.625475824085</v>
      </c>
      <c r="M994">
        <v>37.456129022112499</v>
      </c>
      <c r="N994">
        <v>15.6164675950887</v>
      </c>
      <c r="O994">
        <v>2.88151529890049</v>
      </c>
      <c r="P994">
        <v>3.0285786545270499</v>
      </c>
      <c r="Q994">
        <v>92.6431181485992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354</v>
      </c>
      <c r="E995">
        <v>2342.35813435</v>
      </c>
      <c r="F995">
        <v>1566.25</v>
      </c>
      <c r="G995">
        <v>51.621511339424501</v>
      </c>
      <c r="H995">
        <v>-4.0562035080521897</v>
      </c>
      <c r="I995">
        <v>14.712819397088699</v>
      </c>
      <c r="J995">
        <v>-2.3632842773761702</v>
      </c>
      <c r="K995">
        <v>1525.66920580395</v>
      </c>
      <c r="L995">
        <v>1398.18725574624</v>
      </c>
      <c r="M995">
        <v>50.956447447140498</v>
      </c>
      <c r="N995">
        <v>3.1594027058986902</v>
      </c>
      <c r="O995">
        <v>1.2125286932627299</v>
      </c>
      <c r="P995">
        <v>17.094972067039102</v>
      </c>
      <c r="Q995">
        <v>82.111505145049705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24</v>
      </c>
      <c r="E996">
        <v>2332.0808135500001</v>
      </c>
      <c r="F996">
        <v>329.7</v>
      </c>
      <c r="G996">
        <v>8.2609827439182695</v>
      </c>
      <c r="H996">
        <v>19.555506291531</v>
      </c>
      <c r="I996">
        <v>19.749069723518701</v>
      </c>
      <c r="J996">
        <v>21.665293197550302</v>
      </c>
      <c r="K996">
        <v>289.20710254902002</v>
      </c>
      <c r="L996">
        <v>289.68188705373302</v>
      </c>
      <c r="M996">
        <v>45.574791948287299</v>
      </c>
      <c r="N996">
        <v>12.3342589594839</v>
      </c>
      <c r="O996">
        <v>4.6907591774275099</v>
      </c>
      <c r="P996">
        <v>16.469517743403099</v>
      </c>
      <c r="Q996">
        <v>36.634894322420202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268</v>
      </c>
      <c r="E997">
        <v>2314.7010249999998</v>
      </c>
      <c r="F997">
        <v>455.8</v>
      </c>
      <c r="G997">
        <v>-8.1752252317916394</v>
      </c>
      <c r="H997">
        <v>-7.2739872739152203</v>
      </c>
      <c r="I997">
        <v>0.25221746004106099</v>
      </c>
      <c r="J997">
        <v>-3.26532503487112</v>
      </c>
      <c r="K997">
        <v>461.26529869079297</v>
      </c>
      <c r="L997">
        <v>436.68679079305099</v>
      </c>
      <c r="M997">
        <v>45.161785724926503</v>
      </c>
      <c r="N997">
        <v>-1.80691632260139</v>
      </c>
      <c r="O997">
        <v>1.03425054969948</v>
      </c>
      <c r="P997">
        <v>9.0171127687582207</v>
      </c>
      <c r="Q997">
        <v>22.691790040376802</v>
      </c>
    </row>
    <row r="998" spans="1:17" hidden="1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D998" t="s">
        <v>445</v>
      </c>
      <c r="E998">
        <v>2303.9136546999998</v>
      </c>
      <c r="F998">
        <v>249.76</v>
      </c>
      <c r="G998">
        <v>39.648981330923398</v>
      </c>
      <c r="H998">
        <v>45.604274947005202</v>
      </c>
      <c r="I998">
        <v>53.403452425216003</v>
      </c>
      <c r="J998">
        <v>3.3778085017101001</v>
      </c>
      <c r="K998">
        <v>209.17796844791999</v>
      </c>
      <c r="L998">
        <v>172.04551961588899</v>
      </c>
      <c r="M998">
        <v>60.996386349618497</v>
      </c>
      <c r="N998">
        <v>6.3254638368583596</v>
      </c>
      <c r="O998">
        <v>2.4794948874557301</v>
      </c>
      <c r="P998">
        <v>14.109545163356801</v>
      </c>
      <c r="Q998">
        <v>122.018756389172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1112</v>
      </c>
      <c r="E999">
        <v>2298.7955992500001</v>
      </c>
      <c r="F999">
        <v>844.05</v>
      </c>
      <c r="G999">
        <v>1.71635245273982</v>
      </c>
      <c r="H999">
        <v>-16.136749197526601</v>
      </c>
      <c r="I999">
        <v>-10.9683394209105</v>
      </c>
      <c r="J999">
        <v>-2.4288489827098201</v>
      </c>
      <c r="K999">
        <v>877.15286642973695</v>
      </c>
      <c r="L999">
        <v>847.08331294193704</v>
      </c>
      <c r="M999">
        <v>29.044320013851099</v>
      </c>
      <c r="N999">
        <v>-0.50429925282092702</v>
      </c>
      <c r="O999">
        <v>0.83736551934225301</v>
      </c>
      <c r="P999">
        <v>36.360405189265997</v>
      </c>
      <c r="Q999">
        <v>42.323581485540799</v>
      </c>
    </row>
    <row r="1000" spans="1:17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846</v>
      </c>
      <c r="E1000">
        <v>2294.533429475</v>
      </c>
      <c r="F1000">
        <v>312.39999999999998</v>
      </c>
      <c r="G1000">
        <v>25.131325826900198</v>
      </c>
      <c r="H1000">
        <v>5.4625761950780198</v>
      </c>
      <c r="I1000">
        <v>-13.170409387630601</v>
      </c>
      <c r="J1000">
        <v>13.587494710641501</v>
      </c>
      <c r="K1000">
        <v>273.71436879740497</v>
      </c>
      <c r="L1000">
        <v>281.12820187062499</v>
      </c>
      <c r="M1000">
        <v>41.589903148639699</v>
      </c>
      <c r="N1000">
        <v>13.4124941507202</v>
      </c>
      <c r="O1000">
        <v>1.9219042498399299</v>
      </c>
      <c r="P1000">
        <v>22.1030729833546</v>
      </c>
      <c r="Q1000">
        <v>54.691755384996199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129</v>
      </c>
      <c r="E1001">
        <v>2288.8097179199999</v>
      </c>
      <c r="F1001">
        <v>172.49</v>
      </c>
      <c r="G1001">
        <v>11.565255103308701</v>
      </c>
      <c r="H1001">
        <v>2.9786736407074699</v>
      </c>
      <c r="I1001">
        <v>-11.8038950428292</v>
      </c>
      <c r="J1001">
        <v>6.03015826318103</v>
      </c>
      <c r="K1001">
        <v>162.92186989048</v>
      </c>
      <c r="L1001">
        <v>163.476278425967</v>
      </c>
      <c r="M1001">
        <v>35.927354887540702</v>
      </c>
      <c r="N1001">
        <v>6.2476893857801699</v>
      </c>
      <c r="O1001">
        <v>0.87285534447969704</v>
      </c>
      <c r="P1001">
        <v>23.3694706939532</v>
      </c>
      <c r="Q1001">
        <v>43.921568627451002</v>
      </c>
    </row>
    <row r="1002" spans="1:17" hidden="1" x14ac:dyDescent="0.3">
      <c r="A1002" t="s">
        <v>2150</v>
      </c>
      <c r="B1002" t="s">
        <v>2151</v>
      </c>
      <c r="C1002" t="str">
        <f>IFERROR(VLOOKUP(Table1[[#This Row],[Ticker]],[1]!Table1[[Symbol]:[Industry]],2,FALSE),"-")</f>
        <v>-</v>
      </c>
      <c r="E1002">
        <v>2275.4968760699999</v>
      </c>
      <c r="F1002">
        <v>861.3</v>
      </c>
      <c r="G1002">
        <v>55.201899069723098</v>
      </c>
      <c r="H1002">
        <v>-10.149840837271</v>
      </c>
      <c r="I1002">
        <v>20.6285991480331</v>
      </c>
      <c r="J1002">
        <v>1.23960200447306</v>
      </c>
      <c r="K1002">
        <v>877.84858111531003</v>
      </c>
      <c r="L1002">
        <v>794.45383350617897</v>
      </c>
      <c r="M1002">
        <v>35.6333385121413</v>
      </c>
      <c r="N1002">
        <v>0.67727896732492299</v>
      </c>
      <c r="O1002">
        <v>1.50267922484704</v>
      </c>
      <c r="P1002">
        <v>50.934633693254398</v>
      </c>
      <c r="Q1002">
        <v>91.399999999999906</v>
      </c>
    </row>
    <row r="1003" spans="1:17" hidden="1" x14ac:dyDescent="0.3">
      <c r="A1003" t="s">
        <v>2152</v>
      </c>
      <c r="B1003" t="s">
        <v>2153</v>
      </c>
      <c r="C1003" t="str">
        <f>IFERROR(VLOOKUP(Table1[[#This Row],[Ticker]],[1]!Table1[[Symbol]:[Industry]],2,FALSE),"-")</f>
        <v>-</v>
      </c>
      <c r="D1003" t="s">
        <v>95</v>
      </c>
      <c r="E1003">
        <v>2266.5169735200002</v>
      </c>
      <c r="F1003">
        <v>54.2</v>
      </c>
      <c r="G1003">
        <v>75.371019019613499</v>
      </c>
      <c r="H1003">
        <v>4.2567770437343304</v>
      </c>
      <c r="I1003">
        <v>3.2984104084093202</v>
      </c>
      <c r="J1003">
        <v>-0.822913530385319</v>
      </c>
      <c r="K1003">
        <v>52.225548679990098</v>
      </c>
      <c r="L1003">
        <v>47.7156418984395</v>
      </c>
      <c r="M1003">
        <v>29.9062401221945</v>
      </c>
      <c r="N1003">
        <v>3.26523004890988</v>
      </c>
      <c r="O1003">
        <v>1.5134720869235001</v>
      </c>
      <c r="P1003">
        <v>22.6937269372693</v>
      </c>
      <c r="Q1003">
        <v>112.966601178781</v>
      </c>
    </row>
    <row r="1004" spans="1:17" x14ac:dyDescent="0.3">
      <c r="A1004" t="s">
        <v>2154</v>
      </c>
      <c r="B1004" t="s">
        <v>2155</v>
      </c>
      <c r="C1004" t="str">
        <f>IFERROR(VLOOKUP(Table1[[#This Row],[Ticker]],[1]!Table1[[Symbol]:[Industry]],2,FALSE),"-")</f>
        <v>-</v>
      </c>
      <c r="D1004" t="s">
        <v>280</v>
      </c>
      <c r="E1004">
        <v>2260.461443485</v>
      </c>
      <c r="F1004">
        <v>785.2</v>
      </c>
      <c r="G1004">
        <v>-60.671988229714401</v>
      </c>
      <c r="H1004">
        <v>-0.49785763456446902</v>
      </c>
      <c r="I1004">
        <v>-18.628724710025299</v>
      </c>
      <c r="J1004">
        <v>-1.0895568906330699</v>
      </c>
      <c r="K1004">
        <v>768.99458678533995</v>
      </c>
      <c r="L1004">
        <v>818.87750649894099</v>
      </c>
      <c r="M1004">
        <v>61.448719937123201</v>
      </c>
      <c r="N1004">
        <v>1.7731778241801801</v>
      </c>
      <c r="O1004">
        <v>1.4812805473364099</v>
      </c>
      <c r="P1004">
        <v>69.090677534386103</v>
      </c>
      <c r="Q1004">
        <v>18.7358233781944</v>
      </c>
    </row>
    <row r="1005" spans="1:17" hidden="1" x14ac:dyDescent="0.3">
      <c r="A1005" t="s">
        <v>2156</v>
      </c>
      <c r="B1005" t="s">
        <v>2157</v>
      </c>
      <c r="C1005" t="str">
        <f>IFERROR(VLOOKUP(Table1[[#This Row],[Ticker]],[1]!Table1[[Symbol]:[Industry]],2,FALSE),"-")</f>
        <v>-</v>
      </c>
      <c r="D1005" t="s">
        <v>1453</v>
      </c>
      <c r="E1005">
        <v>2259.1599787349901</v>
      </c>
      <c r="F1005">
        <v>652.1</v>
      </c>
      <c r="G1005">
        <v>-28.278508167147599</v>
      </c>
      <c r="H1005">
        <v>14.2692512817211</v>
      </c>
      <c r="I1005">
        <v>-6.2895312686212801</v>
      </c>
      <c r="J1005">
        <v>10.99540984819</v>
      </c>
      <c r="K1005">
        <v>545.33501591016295</v>
      </c>
      <c r="L1005">
        <v>591.79229887706094</v>
      </c>
      <c r="M1005">
        <v>42.0119863079955</v>
      </c>
      <c r="N1005">
        <v>16.895841387434</v>
      </c>
      <c r="O1005">
        <v>2.41486587949364</v>
      </c>
      <c r="P1005">
        <v>12.674436436129399</v>
      </c>
      <c r="Q1005">
        <v>45.169189670525299</v>
      </c>
    </row>
    <row r="1006" spans="1:17" x14ac:dyDescent="0.3">
      <c r="A1006" t="s">
        <v>2158</v>
      </c>
      <c r="B1006" t="s">
        <v>2159</v>
      </c>
      <c r="C1006" t="str">
        <f>IFERROR(VLOOKUP(Table1[[#This Row],[Ticker]],[1]!Table1[[Symbol]:[Industry]],2,FALSE),"-")</f>
        <v>-</v>
      </c>
      <c r="D1006" t="s">
        <v>816</v>
      </c>
      <c r="E1006">
        <v>2258.6066284499998</v>
      </c>
      <c r="F1006">
        <v>499.95</v>
      </c>
      <c r="G1006">
        <v>-41.345622659546798</v>
      </c>
      <c r="H1006">
        <v>10.6112282957752</v>
      </c>
      <c r="I1006">
        <v>-20.217447547676301</v>
      </c>
      <c r="J1006">
        <v>4.5497456421402402</v>
      </c>
      <c r="K1006">
        <v>450.63545400768101</v>
      </c>
      <c r="L1006">
        <v>483.23132732968497</v>
      </c>
      <c r="M1006">
        <v>32.0563634815814</v>
      </c>
      <c r="N1006">
        <v>8.0867823230172693</v>
      </c>
      <c r="O1006">
        <v>2.1894654015669999</v>
      </c>
      <c r="P1006">
        <v>29.292929292929198</v>
      </c>
      <c r="Q1006">
        <v>28.4888203546646</v>
      </c>
    </row>
    <row r="1007" spans="1:17" hidden="1" x14ac:dyDescent="0.3">
      <c r="A1007" t="s">
        <v>2160</v>
      </c>
      <c r="B1007" t="s">
        <v>2161</v>
      </c>
      <c r="C1007" t="str">
        <f>IFERROR(VLOOKUP(Table1[[#This Row],[Ticker]],[1]!Table1[[Symbol]:[Industry]],2,FALSE),"-")</f>
        <v>-</v>
      </c>
      <c r="D1007" t="s">
        <v>445</v>
      </c>
      <c r="E1007">
        <v>2250.9407567399999</v>
      </c>
      <c r="F1007">
        <v>1306.0999999999999</v>
      </c>
      <c r="G1007">
        <v>-29.463401177843501</v>
      </c>
      <c r="H1007">
        <v>11.098596082490999</v>
      </c>
      <c r="I1007">
        <v>6.1531501595376499</v>
      </c>
      <c r="J1007">
        <v>9.8596004942511506</v>
      </c>
      <c r="K1007">
        <v>1180.8503223213399</v>
      </c>
      <c r="L1007">
        <v>1185.42322420509</v>
      </c>
      <c r="M1007">
        <v>40.331773493993502</v>
      </c>
      <c r="N1007">
        <v>7.43584806398158</v>
      </c>
      <c r="O1007">
        <v>2.0054814401908798</v>
      </c>
      <c r="P1007">
        <v>14.080085751473799</v>
      </c>
      <c r="Q1007">
        <v>58.305557238955203</v>
      </c>
    </row>
    <row r="1008" spans="1:17" x14ac:dyDescent="0.3">
      <c r="A1008" t="s">
        <v>2162</v>
      </c>
      <c r="B1008" t="s">
        <v>2163</v>
      </c>
      <c r="C1008" t="str">
        <f>IFERROR(VLOOKUP(Table1[[#This Row],[Ticker]],[1]!Table1[[Symbol]:[Industry]],2,FALSE),"-")</f>
        <v>-</v>
      </c>
      <c r="D1008" t="s">
        <v>211</v>
      </c>
      <c r="E1008">
        <v>2243.0723465249998</v>
      </c>
      <c r="F1008">
        <v>316.39999999999998</v>
      </c>
      <c r="G1008">
        <v>-52.259356094750501</v>
      </c>
      <c r="H1008">
        <v>-1.2008790726044101</v>
      </c>
      <c r="I1008">
        <v>-18.011921534811101</v>
      </c>
      <c r="J1008">
        <v>7.1288855936216899</v>
      </c>
      <c r="K1008">
        <v>286.95487245962499</v>
      </c>
      <c r="L1008">
        <v>324.50690810211699</v>
      </c>
      <c r="M1008">
        <v>50.031627513394902</v>
      </c>
      <c r="N1008">
        <v>11.0215866490478</v>
      </c>
      <c r="O1008">
        <v>1.6398208048473299</v>
      </c>
      <c r="P1008">
        <v>50.758533501896302</v>
      </c>
      <c r="Q1008">
        <v>28.906090853534302</v>
      </c>
    </row>
    <row r="1009" spans="1:17" hidden="1" x14ac:dyDescent="0.3">
      <c r="A1009" t="s">
        <v>2164</v>
      </c>
      <c r="B1009" t="s">
        <v>2165</v>
      </c>
      <c r="C1009" t="str">
        <f>IFERROR(VLOOKUP(Table1[[#This Row],[Ticker]],[1]!Table1[[Symbol]:[Industry]],2,FALSE),"-")</f>
        <v>-</v>
      </c>
      <c r="D1009" t="s">
        <v>238</v>
      </c>
      <c r="E1009">
        <v>2238.7620614399998</v>
      </c>
      <c r="F1009">
        <v>674.75</v>
      </c>
      <c r="G1009">
        <v>82.4766052688462</v>
      </c>
      <c r="H1009">
        <v>-9.1742382357405496</v>
      </c>
      <c r="I1009">
        <v>-22.462415564599102</v>
      </c>
      <c r="J1009">
        <v>-2.4900576244671302</v>
      </c>
      <c r="K1009">
        <v>627.90284772390896</v>
      </c>
      <c r="L1009">
        <v>598.30718014312197</v>
      </c>
      <c r="M1009">
        <v>37.318311313846401</v>
      </c>
      <c r="N1009">
        <v>7.7398006190434598</v>
      </c>
      <c r="O1009">
        <v>1.2057633469328499</v>
      </c>
      <c r="P1009">
        <v>38.569840681733901</v>
      </c>
      <c r="Q1009">
        <v>116.961414790996</v>
      </c>
    </row>
    <row r="1010" spans="1:17" hidden="1" x14ac:dyDescent="0.3">
      <c r="A1010" t="s">
        <v>2166</v>
      </c>
      <c r="B1010" t="s">
        <v>2167</v>
      </c>
      <c r="C1010" t="str">
        <f>IFERROR(VLOOKUP(Table1[[#This Row],[Ticker]],[1]!Table1[[Symbol]:[Industry]],2,FALSE),"-")</f>
        <v>-</v>
      </c>
      <c r="D1010" t="s">
        <v>283</v>
      </c>
      <c r="E1010">
        <v>2235.9044699999999</v>
      </c>
      <c r="F1010">
        <v>249.05</v>
      </c>
      <c r="G1010">
        <v>140.59998600576901</v>
      </c>
      <c r="H1010">
        <v>-9.5200272611789902</v>
      </c>
      <c r="I1010">
        <v>28.140745003065799</v>
      </c>
      <c r="J1010">
        <v>-0.80197565230327295</v>
      </c>
      <c r="K1010">
        <v>238.97106655173701</v>
      </c>
      <c r="L1010">
        <v>197.350983843612</v>
      </c>
      <c r="M1010">
        <v>43.320756685346403</v>
      </c>
      <c r="N1010">
        <v>0.72996494153831903</v>
      </c>
      <c r="O1010">
        <v>0.479043071695682</v>
      </c>
      <c r="P1010">
        <v>13.551495683597601</v>
      </c>
      <c r="Q1010">
        <v>180.936266215454</v>
      </c>
    </row>
    <row r="1011" spans="1:17" hidden="1" x14ac:dyDescent="0.3">
      <c r="A1011" t="s">
        <v>2168</v>
      </c>
      <c r="B1011" t="s">
        <v>2169</v>
      </c>
      <c r="C1011" t="str">
        <f>IFERROR(VLOOKUP(Table1[[#This Row],[Ticker]],[1]!Table1[[Symbol]:[Industry]],2,FALSE),"-")</f>
        <v>-</v>
      </c>
      <c r="D1011" t="s">
        <v>65</v>
      </c>
      <c r="E1011">
        <v>2225.0492199199998</v>
      </c>
      <c r="F1011">
        <v>452.55</v>
      </c>
      <c r="G1011">
        <v>8.4068928073815705</v>
      </c>
      <c r="H1011">
        <v>-15.1117457659269</v>
      </c>
      <c r="I1011">
        <v>41.312229610532903</v>
      </c>
      <c r="J1011">
        <v>1.94438669608195</v>
      </c>
      <c r="K1011">
        <v>436.77764474741099</v>
      </c>
      <c r="L1011">
        <v>396.06380759519601</v>
      </c>
      <c r="M1011">
        <v>38.809260872360099</v>
      </c>
      <c r="N1011">
        <v>3.2957473067513199</v>
      </c>
      <c r="O1011">
        <v>0.30673988054621398</v>
      </c>
      <c r="P1011">
        <v>23.478068721688199</v>
      </c>
      <c r="Q1011">
        <v>71.713960869771199</v>
      </c>
    </row>
    <row r="1012" spans="1:17" hidden="1" x14ac:dyDescent="0.3">
      <c r="A1012" t="s">
        <v>2170</v>
      </c>
      <c r="B1012" t="s">
        <v>2171</v>
      </c>
      <c r="C1012" t="str">
        <f>IFERROR(VLOOKUP(Table1[[#This Row],[Ticker]],[1]!Table1[[Symbol]:[Industry]],2,FALSE),"-")</f>
        <v>-</v>
      </c>
      <c r="D1012" t="s">
        <v>417</v>
      </c>
      <c r="E1012">
        <v>2221.2560682150001</v>
      </c>
      <c r="F1012">
        <v>710.4</v>
      </c>
      <c r="G1012">
        <v>31.4514320702562</v>
      </c>
      <c r="H1012">
        <v>-5.13191441392265</v>
      </c>
      <c r="I1012">
        <v>-15.6826694016367</v>
      </c>
      <c r="J1012">
        <v>-1.4426665642336101</v>
      </c>
      <c r="K1012">
        <v>676.96537424142196</v>
      </c>
      <c r="L1012">
        <v>656.22476130959399</v>
      </c>
      <c r="M1012">
        <v>40.733246659613997</v>
      </c>
      <c r="N1012">
        <v>5.0490971785251304</v>
      </c>
      <c r="O1012">
        <v>0.89022869503857804</v>
      </c>
      <c r="P1012">
        <v>19.228603603603599</v>
      </c>
      <c r="Q1012">
        <v>66.292134831460601</v>
      </c>
    </row>
    <row r="1013" spans="1:17" hidden="1" x14ac:dyDescent="0.3">
      <c r="A1013" t="s">
        <v>2172</v>
      </c>
      <c r="B1013" t="s">
        <v>2173</v>
      </c>
      <c r="C1013" t="str">
        <f>IFERROR(VLOOKUP(Table1[[#This Row],[Ticker]],[1]!Table1[[Symbol]:[Industry]],2,FALSE),"-")</f>
        <v>-</v>
      </c>
      <c r="D1013" t="s">
        <v>296</v>
      </c>
      <c r="E1013">
        <v>2217.0147164549999</v>
      </c>
      <c r="F1013">
        <v>937.05</v>
      </c>
      <c r="G1013">
        <v>58.0496426671425</v>
      </c>
      <c r="H1013">
        <v>15.5801604974989</v>
      </c>
      <c r="I1013">
        <v>98.106731242588594</v>
      </c>
      <c r="J1013">
        <v>8.4919248814033406</v>
      </c>
      <c r="K1013">
        <v>776.19425989973695</v>
      </c>
      <c r="L1013">
        <v>650.52848513998697</v>
      </c>
      <c r="M1013">
        <v>34.3339492404086</v>
      </c>
      <c r="N1013">
        <v>14.0028921088009</v>
      </c>
      <c r="O1013">
        <v>2.7236032731803101</v>
      </c>
      <c r="P1013">
        <v>0.95512512672750705</v>
      </c>
      <c r="Q1013">
        <v>126.449975833736</v>
      </c>
    </row>
    <row r="1014" spans="1:17" hidden="1" x14ac:dyDescent="0.3">
      <c r="A1014" t="s">
        <v>2174</v>
      </c>
      <c r="B1014" t="s">
        <v>2175</v>
      </c>
      <c r="C1014" t="str">
        <f>IFERROR(VLOOKUP(Table1[[#This Row],[Ticker]],[1]!Table1[[Symbol]:[Industry]],2,FALSE),"-")</f>
        <v>-</v>
      </c>
      <c r="D1014" t="s">
        <v>98</v>
      </c>
      <c r="E1014">
        <v>2207.3426340999999</v>
      </c>
      <c r="F1014">
        <v>28.28</v>
      </c>
      <c r="G1014">
        <v>253.15477483267401</v>
      </c>
      <c r="H1014">
        <v>10.849758530332799</v>
      </c>
      <c r="I1014">
        <v>46.084882518705697</v>
      </c>
      <c r="J1014">
        <v>15.685290589791499</v>
      </c>
      <c r="K1014">
        <v>25.532802357738898</v>
      </c>
      <c r="L1014">
        <v>21.203993250509299</v>
      </c>
      <c r="M1014">
        <v>50.381800773287402</v>
      </c>
      <c r="N1014">
        <v>6.9467962879904999</v>
      </c>
      <c r="O1014">
        <v>1.6414592975439</v>
      </c>
      <c r="P1014">
        <v>18.6350777934936</v>
      </c>
      <c r="Q1014">
        <v>297.41250287436401</v>
      </c>
    </row>
    <row r="1015" spans="1:17" hidden="1" x14ac:dyDescent="0.3">
      <c r="A1015" t="s">
        <v>2176</v>
      </c>
      <c r="B1015" t="s">
        <v>2177</v>
      </c>
      <c r="C1015" t="str">
        <f>IFERROR(VLOOKUP(Table1[[#This Row],[Ticker]],[1]!Table1[[Symbol]:[Industry]],2,FALSE),"-")</f>
        <v>-</v>
      </c>
      <c r="D1015" t="s">
        <v>255</v>
      </c>
      <c r="E1015">
        <v>2206.6484364500002</v>
      </c>
      <c r="F1015">
        <v>437.2</v>
      </c>
      <c r="G1015">
        <v>-11.904989746662</v>
      </c>
      <c r="H1015">
        <v>9.64960204051971</v>
      </c>
      <c r="I1015">
        <v>10.2731074182248</v>
      </c>
      <c r="J1015">
        <v>4.4886202633016401</v>
      </c>
      <c r="K1015">
        <v>390.71175258861899</v>
      </c>
      <c r="L1015">
        <v>367.50547496533198</v>
      </c>
      <c r="M1015">
        <v>68.636267348115894</v>
      </c>
      <c r="N1015">
        <v>6.47653043385787</v>
      </c>
      <c r="O1015">
        <v>1.83589009143224</v>
      </c>
      <c r="P1015">
        <v>3.6367795059469401</v>
      </c>
      <c r="Q1015">
        <v>39.658201565245101</v>
      </c>
    </row>
    <row r="1016" spans="1:17" hidden="1" x14ac:dyDescent="0.3">
      <c r="A1016" t="s">
        <v>2178</v>
      </c>
      <c r="B1016" t="s">
        <v>2179</v>
      </c>
      <c r="C1016" t="str">
        <f>IFERROR(VLOOKUP(Table1[[#This Row],[Ticker]],[1]!Table1[[Symbol]:[Industry]],2,FALSE),"-")</f>
        <v>-</v>
      </c>
      <c r="D1016" t="s">
        <v>846</v>
      </c>
      <c r="E1016">
        <v>2200.3898143500001</v>
      </c>
      <c r="F1016">
        <v>332.15</v>
      </c>
      <c r="G1016">
        <v>-21.316383779764301</v>
      </c>
      <c r="H1016">
        <v>-3.25098339215252</v>
      </c>
      <c r="I1016">
        <v>-7.2545386094559898</v>
      </c>
      <c r="J1016">
        <v>-3.1979325160154999</v>
      </c>
      <c r="K1016">
        <v>329.14775243729702</v>
      </c>
      <c r="M1016">
        <v>59.840052481214499</v>
      </c>
      <c r="N1016">
        <v>0.82617426889477397</v>
      </c>
      <c r="O1016">
        <v>0.76216588024667598</v>
      </c>
      <c r="P1016">
        <v>16.950173114556598</v>
      </c>
      <c r="Q1016">
        <v>17.7002126151665</v>
      </c>
    </row>
    <row r="1017" spans="1:17" hidden="1" x14ac:dyDescent="0.3">
      <c r="A1017" t="s">
        <v>2180</v>
      </c>
      <c r="B1017" t="s">
        <v>2181</v>
      </c>
      <c r="C1017" t="str">
        <f>IFERROR(VLOOKUP(Table1[[#This Row],[Ticker]],[1]!Table1[[Symbol]:[Industry]],2,FALSE),"-")</f>
        <v>-</v>
      </c>
      <c r="D1017" t="s">
        <v>255</v>
      </c>
      <c r="E1017">
        <v>2199.8114460000002</v>
      </c>
      <c r="F1017">
        <v>794.4</v>
      </c>
      <c r="G1017">
        <v>17.1016167002558</v>
      </c>
      <c r="H1017">
        <v>9.7808622204967808</v>
      </c>
      <c r="I1017">
        <v>16.030473751674901</v>
      </c>
      <c r="J1017">
        <v>-1.70588352506547</v>
      </c>
      <c r="K1017">
        <v>702.87498265377099</v>
      </c>
      <c r="L1017">
        <v>636.74143756863805</v>
      </c>
      <c r="M1017">
        <v>80.287144734999998</v>
      </c>
      <c r="N1017">
        <v>5.36621652811752</v>
      </c>
      <c r="O1017">
        <v>0.86583492562436204</v>
      </c>
      <c r="P1017">
        <v>4.7331319234642502</v>
      </c>
      <c r="Q1017">
        <v>49.001219169089303</v>
      </c>
    </row>
    <row r="1018" spans="1:17" hidden="1" x14ac:dyDescent="0.3">
      <c r="A1018" t="s">
        <v>2182</v>
      </c>
      <c r="B1018" t="s">
        <v>2183</v>
      </c>
      <c r="C1018" t="str">
        <f>IFERROR(VLOOKUP(Table1[[#This Row],[Ticker]],[1]!Table1[[Symbol]:[Industry]],2,FALSE),"-")</f>
        <v>-</v>
      </c>
      <c r="D1018" t="s">
        <v>335</v>
      </c>
      <c r="E1018">
        <v>2197.6249201349901</v>
      </c>
      <c r="F1018">
        <v>1027</v>
      </c>
      <c r="G1018">
        <v>-6.1950306834366504</v>
      </c>
      <c r="H1018">
        <v>-1.50070152021033</v>
      </c>
      <c r="I1018">
        <v>-22.1850359821951</v>
      </c>
      <c r="J1018">
        <v>-0.86436647095137698</v>
      </c>
      <c r="K1018">
        <v>1031.5117600841099</v>
      </c>
      <c r="L1018">
        <v>1018.88387776705</v>
      </c>
      <c r="M1018">
        <v>42.245696693247503</v>
      </c>
      <c r="N1018">
        <v>1.3203204132411399</v>
      </c>
      <c r="O1018">
        <v>0.97604678084391905</v>
      </c>
      <c r="P1018">
        <v>26.368062317429398</v>
      </c>
      <c r="Q1018">
        <v>29.4184361413899</v>
      </c>
    </row>
    <row r="1019" spans="1:17" x14ac:dyDescent="0.3">
      <c r="A1019" t="s">
        <v>2184</v>
      </c>
      <c r="B1019" t="s">
        <v>2185</v>
      </c>
      <c r="C1019" t="str">
        <f>IFERROR(VLOOKUP(Table1[[#This Row],[Ticker]],[1]!Table1[[Symbol]:[Industry]],2,FALSE),"-")</f>
        <v>-</v>
      </c>
      <c r="D1019" t="s">
        <v>268</v>
      </c>
      <c r="E1019">
        <v>2182.0835093400001</v>
      </c>
      <c r="F1019">
        <v>415.8</v>
      </c>
      <c r="G1019">
        <v>-31.5672083751939</v>
      </c>
      <c r="H1019">
        <v>7.2620624359710497</v>
      </c>
      <c r="I1019">
        <v>-20.322968691250001</v>
      </c>
      <c r="J1019">
        <v>7.4446226426939397</v>
      </c>
      <c r="K1019">
        <v>385.36076060069797</v>
      </c>
      <c r="L1019">
        <v>403.542963815284</v>
      </c>
      <c r="M1019">
        <v>41.437907862915701</v>
      </c>
      <c r="N1019">
        <v>7.1523660491117802</v>
      </c>
      <c r="O1019">
        <v>2.0649732565153398</v>
      </c>
      <c r="P1019">
        <v>28.8840788840788</v>
      </c>
      <c r="Q1019">
        <v>25.676288348193999</v>
      </c>
    </row>
    <row r="1020" spans="1:17" hidden="1" x14ac:dyDescent="0.3">
      <c r="A1020" t="s">
        <v>2186</v>
      </c>
      <c r="B1020" t="s">
        <v>2187</v>
      </c>
      <c r="C1020" t="str">
        <f>IFERROR(VLOOKUP(Table1[[#This Row],[Ticker]],[1]!Table1[[Symbol]:[Industry]],2,FALSE),"-")</f>
        <v>-</v>
      </c>
      <c r="D1020" t="s">
        <v>146</v>
      </c>
      <c r="E1020">
        <v>2181.4332000499999</v>
      </c>
      <c r="F1020">
        <v>1360.65</v>
      </c>
      <c r="G1020">
        <v>393.71387616247</v>
      </c>
      <c r="H1020">
        <v>2.8307589660103298</v>
      </c>
      <c r="I1020">
        <v>407.77572133277903</v>
      </c>
      <c r="J1020">
        <v>5.1414547611435903</v>
      </c>
      <c r="K1020">
        <v>1000.61618182871</v>
      </c>
      <c r="M1020">
        <v>69.501033807448394</v>
      </c>
      <c r="N1020">
        <v>10.5901681053635</v>
      </c>
      <c r="O1020">
        <v>0.52301569251762503</v>
      </c>
      <c r="P1020">
        <v>1.4184397163120499</v>
      </c>
      <c r="Q1020">
        <v>488.13486060082101</v>
      </c>
    </row>
    <row r="1021" spans="1:17" hidden="1" x14ac:dyDescent="0.3">
      <c r="A1021" t="s">
        <v>2188</v>
      </c>
      <c r="B1021" t="s">
        <v>2189</v>
      </c>
      <c r="C1021" t="str">
        <f>IFERROR(VLOOKUP(Table1[[#This Row],[Ticker]],[1]!Table1[[Symbol]:[Industry]],2,FALSE),"-")</f>
        <v>-</v>
      </c>
      <c r="D1021" t="s">
        <v>668</v>
      </c>
      <c r="E1021">
        <v>2180.653534008</v>
      </c>
      <c r="F1021">
        <v>259.5</v>
      </c>
      <c r="G1021">
        <v>1.4826971067982699</v>
      </c>
      <c r="H1021">
        <v>1.1189910701274599</v>
      </c>
      <c r="I1021">
        <v>0.49166757946228701</v>
      </c>
      <c r="J1021">
        <v>0.82615251371797105</v>
      </c>
      <c r="K1021">
        <v>251.06056038839799</v>
      </c>
      <c r="L1021">
        <v>236.28032097785601</v>
      </c>
      <c r="M1021">
        <v>58.290846172297002</v>
      </c>
      <c r="N1021">
        <v>1.6866782052835201</v>
      </c>
      <c r="O1021">
        <v>0.75209359030127498</v>
      </c>
      <c r="P1021">
        <v>2.2928709055876699</v>
      </c>
      <c r="Q1021">
        <v>30.928355196770902</v>
      </c>
    </row>
    <row r="1022" spans="1:17" hidden="1" x14ac:dyDescent="0.3">
      <c r="A1022" t="s">
        <v>2190</v>
      </c>
      <c r="B1022" t="s">
        <v>2191</v>
      </c>
      <c r="C1022" t="str">
        <f>IFERROR(VLOOKUP(Table1[[#This Row],[Ticker]],[1]!Table1[[Symbol]:[Industry]],2,FALSE),"-")</f>
        <v>-</v>
      </c>
      <c r="D1022" t="s">
        <v>137</v>
      </c>
      <c r="E1022">
        <v>2178.1104863999999</v>
      </c>
      <c r="F1022">
        <v>125.81</v>
      </c>
      <c r="G1022">
        <v>432.422159156872</v>
      </c>
      <c r="H1022">
        <v>-0.62809042334995102</v>
      </c>
      <c r="I1022">
        <v>131.328653461215</v>
      </c>
      <c r="J1022">
        <v>-0.61897567465730596</v>
      </c>
      <c r="K1022">
        <v>114.112356880047</v>
      </c>
      <c r="L1022">
        <v>79.567394839143901</v>
      </c>
      <c r="M1022">
        <v>65.581602780842999</v>
      </c>
      <c r="N1022">
        <v>2.43865272848713</v>
      </c>
      <c r="O1022">
        <v>0.75695240312628898</v>
      </c>
      <c r="P1022">
        <v>6.5098163897941301</v>
      </c>
      <c r="Q1022">
        <v>529.04999999999995</v>
      </c>
    </row>
    <row r="1023" spans="1:17" hidden="1" x14ac:dyDescent="0.3">
      <c r="A1023" t="s">
        <v>2192</v>
      </c>
      <c r="B1023" t="s">
        <v>2193</v>
      </c>
      <c r="C1023" t="str">
        <f>IFERROR(VLOOKUP(Table1[[#This Row],[Ticker]],[1]!Table1[[Symbol]:[Industry]],2,FALSE),"-")</f>
        <v>-</v>
      </c>
      <c r="D1023" t="s">
        <v>65</v>
      </c>
      <c r="E1023">
        <v>2174.1949584899999</v>
      </c>
      <c r="F1023">
        <v>99.34</v>
      </c>
      <c r="G1023">
        <v>23.6396757360314</v>
      </c>
      <c r="H1023">
        <v>-7.5423453355928203</v>
      </c>
      <c r="I1023">
        <v>15.7392850417973</v>
      </c>
      <c r="J1023">
        <v>-2.6660200597616002</v>
      </c>
      <c r="K1023">
        <v>100.150998345369</v>
      </c>
      <c r="L1023">
        <v>93.541607091781202</v>
      </c>
      <c r="M1023">
        <v>40.565469947274799</v>
      </c>
      <c r="N1023">
        <v>1.4725836602417199</v>
      </c>
      <c r="O1023">
        <v>1.0716795394493599</v>
      </c>
      <c r="P1023">
        <v>29.857056573384298</v>
      </c>
      <c r="Q1023">
        <v>66.677852348993198</v>
      </c>
    </row>
    <row r="1024" spans="1:17" hidden="1" x14ac:dyDescent="0.3">
      <c r="A1024" t="s">
        <v>2194</v>
      </c>
      <c r="B1024" t="s">
        <v>2195</v>
      </c>
      <c r="C1024" t="str">
        <f>IFERROR(VLOOKUP(Table1[[#This Row],[Ticker]],[1]!Table1[[Symbol]:[Industry]],2,FALSE),"-")</f>
        <v>-</v>
      </c>
      <c r="D1024" t="s">
        <v>134</v>
      </c>
      <c r="E1024">
        <v>2171.3789181500001</v>
      </c>
      <c r="F1024">
        <v>1677.15</v>
      </c>
      <c r="G1024">
        <v>9.4572038613148806</v>
      </c>
      <c r="H1024">
        <v>-16.7740175069416</v>
      </c>
      <c r="I1024">
        <v>12.0315484004482</v>
      </c>
      <c r="J1024">
        <v>1.5005341314877301</v>
      </c>
      <c r="K1024">
        <v>1740.09863258116</v>
      </c>
      <c r="L1024">
        <v>1579.6804910941401</v>
      </c>
      <c r="M1024">
        <v>31.0922228751046</v>
      </c>
      <c r="N1024">
        <v>-1.5557609443526199</v>
      </c>
      <c r="O1024">
        <v>0.63310006881641601</v>
      </c>
      <c r="P1024">
        <v>25.152788957457499</v>
      </c>
      <c r="Q1024">
        <v>38.601710673112599</v>
      </c>
    </row>
    <row r="1025" spans="1:17" hidden="1" x14ac:dyDescent="0.3">
      <c r="A1025" t="s">
        <v>2196</v>
      </c>
      <c r="B1025" t="s">
        <v>2197</v>
      </c>
      <c r="C1025" t="str">
        <f>IFERROR(VLOOKUP(Table1[[#This Row],[Ticker]],[1]!Table1[[Symbol]:[Industry]],2,FALSE),"-")</f>
        <v>-</v>
      </c>
      <c r="D1025" t="s">
        <v>49</v>
      </c>
      <c r="E1025">
        <v>2169.2160567000001</v>
      </c>
      <c r="F1025">
        <v>2456.9499999999998</v>
      </c>
      <c r="G1025">
        <v>1.11374529203607</v>
      </c>
      <c r="H1025">
        <v>11.721816802440101</v>
      </c>
      <c r="I1025">
        <v>-17.5519358252212</v>
      </c>
      <c r="J1025">
        <v>-0.61230446738576805</v>
      </c>
      <c r="K1025">
        <v>2167.25972843521</v>
      </c>
      <c r="L1025">
        <v>2118.04798391026</v>
      </c>
      <c r="M1025">
        <v>54.270204728968899</v>
      </c>
      <c r="N1025">
        <v>8.1357717324485002</v>
      </c>
      <c r="O1025">
        <v>1.2916232087771899</v>
      </c>
      <c r="P1025">
        <v>9.0783288223203495</v>
      </c>
      <c r="Q1025">
        <v>44.8161027938229</v>
      </c>
    </row>
    <row r="1026" spans="1:17" hidden="1" x14ac:dyDescent="0.3">
      <c r="A1026" t="s">
        <v>2198</v>
      </c>
      <c r="B1026" t="s">
        <v>2199</v>
      </c>
      <c r="C1026" t="str">
        <f>IFERROR(VLOOKUP(Table1[[#This Row],[Ticker]],[1]!Table1[[Symbol]:[Industry]],2,FALSE),"-")</f>
        <v>-</v>
      </c>
      <c r="D1026" t="s">
        <v>101</v>
      </c>
      <c r="E1026">
        <v>2160.8727178499998</v>
      </c>
      <c r="F1026">
        <v>40.369999999999997</v>
      </c>
      <c r="G1026">
        <v>40.146529223695097</v>
      </c>
      <c r="H1026">
        <v>-5.0034584157631201</v>
      </c>
      <c r="I1026">
        <v>10.591327575276001</v>
      </c>
      <c r="J1026">
        <v>-1.5676467020562299</v>
      </c>
      <c r="K1026">
        <v>38.487407514336297</v>
      </c>
      <c r="L1026">
        <v>35.526412831304398</v>
      </c>
      <c r="M1026">
        <v>40.367538925958897</v>
      </c>
      <c r="N1026">
        <v>3.6033006647306598</v>
      </c>
      <c r="O1026">
        <v>1.4256748432208299</v>
      </c>
      <c r="P1026">
        <v>9.9826603913797296</v>
      </c>
      <c r="Q1026">
        <v>72.153518123667297</v>
      </c>
    </row>
    <row r="1027" spans="1:17" hidden="1" x14ac:dyDescent="0.3">
      <c r="A1027" t="s">
        <v>2200</v>
      </c>
      <c r="B1027" t="s">
        <v>2201</v>
      </c>
      <c r="C1027" t="str">
        <f>IFERROR(VLOOKUP(Table1[[#This Row],[Ticker]],[1]!Table1[[Symbol]:[Industry]],2,FALSE),"-")</f>
        <v>-</v>
      </c>
      <c r="D1027" t="s">
        <v>621</v>
      </c>
      <c r="E1027">
        <v>2160.5571426400002</v>
      </c>
      <c r="F1027">
        <v>600.25</v>
      </c>
      <c r="G1027">
        <v>207.56981253336599</v>
      </c>
      <c r="H1027">
        <v>49.482816826736098</v>
      </c>
      <c r="I1027">
        <v>56.749937360653597</v>
      </c>
      <c r="J1027">
        <v>12.9877406943778</v>
      </c>
      <c r="K1027">
        <v>434.90615065606602</v>
      </c>
      <c r="L1027">
        <v>355.34153449335298</v>
      </c>
      <c r="M1027">
        <v>77.242676394651994</v>
      </c>
      <c r="N1027">
        <v>25.265194912577201</v>
      </c>
      <c r="O1027">
        <v>1.70895561775919</v>
      </c>
      <c r="P1027">
        <v>2.95710120783008</v>
      </c>
      <c r="Q1027">
        <v>263.34745762711799</v>
      </c>
    </row>
    <row r="1028" spans="1:17" hidden="1" x14ac:dyDescent="0.3">
      <c r="A1028" t="s">
        <v>2202</v>
      </c>
      <c r="B1028" t="s">
        <v>2203</v>
      </c>
      <c r="C1028" t="str">
        <f>IFERROR(VLOOKUP(Table1[[#This Row],[Ticker]],[1]!Table1[[Symbol]:[Industry]],2,FALSE),"-")</f>
        <v>-</v>
      </c>
      <c r="D1028" t="s">
        <v>273</v>
      </c>
      <c r="E1028">
        <v>2154.3999834599999</v>
      </c>
      <c r="F1028">
        <v>614.6</v>
      </c>
      <c r="G1028">
        <v>32.920365341069598</v>
      </c>
      <c r="H1028">
        <v>3.3366251424701501</v>
      </c>
      <c r="I1028">
        <v>9.0630345062236302</v>
      </c>
      <c r="J1028">
        <v>3.4417810219457001</v>
      </c>
      <c r="K1028">
        <v>571.07072389478196</v>
      </c>
      <c r="L1028">
        <v>527.850325229487</v>
      </c>
      <c r="M1028">
        <v>52.4622900261298</v>
      </c>
      <c r="N1028">
        <v>4.9719507828162701</v>
      </c>
      <c r="O1028">
        <v>0.81567224082817602</v>
      </c>
      <c r="P1028">
        <v>5.7598438008460597</v>
      </c>
      <c r="Q1028">
        <v>64.551539491298499</v>
      </c>
    </row>
    <row r="1029" spans="1:17" hidden="1" x14ac:dyDescent="0.3">
      <c r="A1029" t="s">
        <v>2204</v>
      </c>
      <c r="B1029" t="s">
        <v>2205</v>
      </c>
      <c r="C1029" t="str">
        <f>IFERROR(VLOOKUP(Table1[[#This Row],[Ticker]],[1]!Table1[[Symbol]:[Industry]],2,FALSE),"-")</f>
        <v>-</v>
      </c>
      <c r="D1029" t="s">
        <v>109</v>
      </c>
      <c r="E1029">
        <v>2154.02298376</v>
      </c>
      <c r="F1029">
        <v>872.2</v>
      </c>
      <c r="G1029">
        <v>87.999005367736402</v>
      </c>
      <c r="H1029">
        <v>-8.9784259311649492</v>
      </c>
      <c r="I1029">
        <v>75.383189315175102</v>
      </c>
      <c r="J1029">
        <v>3.0177287988122301</v>
      </c>
      <c r="K1029">
        <v>797.57757062308804</v>
      </c>
      <c r="L1029">
        <v>629.62905681809502</v>
      </c>
      <c r="M1029">
        <v>96.399038025793303</v>
      </c>
      <c r="N1029">
        <v>2.8076758383396001</v>
      </c>
      <c r="O1029">
        <v>0.86870798927657</v>
      </c>
      <c r="P1029">
        <v>12.1302453565695</v>
      </c>
      <c r="Q1029">
        <v>125.900025900025</v>
      </c>
    </row>
    <row r="1030" spans="1:17" hidden="1" x14ac:dyDescent="0.3">
      <c r="A1030" t="s">
        <v>2206</v>
      </c>
      <c r="B1030" t="s">
        <v>2207</v>
      </c>
      <c r="C1030" t="str">
        <f>IFERROR(VLOOKUP(Table1[[#This Row],[Ticker]],[1]!Table1[[Symbol]:[Industry]],2,FALSE),"-")</f>
        <v>-</v>
      </c>
      <c r="D1030" t="s">
        <v>46</v>
      </c>
      <c r="E1030">
        <v>2146.4895986799902</v>
      </c>
      <c r="F1030">
        <v>575.5</v>
      </c>
      <c r="G1030">
        <v>11.535694282833701</v>
      </c>
      <c r="H1030">
        <v>-5.8615661515319299</v>
      </c>
      <c r="I1030">
        <v>-16.7840346938065</v>
      </c>
      <c r="J1030">
        <v>21.0579976781932</v>
      </c>
      <c r="K1030">
        <v>561.77542652196303</v>
      </c>
      <c r="L1030">
        <v>572.82885342669499</v>
      </c>
      <c r="M1030">
        <v>26.096863132284099</v>
      </c>
      <c r="N1030">
        <v>6.9762959950971402</v>
      </c>
      <c r="O1030">
        <v>3.0214998069922498</v>
      </c>
      <c r="P1030">
        <v>47.697654213727198</v>
      </c>
      <c r="Q1030">
        <v>41.836105976586502</v>
      </c>
    </row>
    <row r="1031" spans="1:17" hidden="1" x14ac:dyDescent="0.3">
      <c r="A1031" t="s">
        <v>2208</v>
      </c>
      <c r="B1031" t="s">
        <v>2209</v>
      </c>
      <c r="C1031" t="str">
        <f>IFERROR(VLOOKUP(Table1[[#This Row],[Ticker]],[1]!Table1[[Symbol]:[Industry]],2,FALSE),"-")</f>
        <v>-</v>
      </c>
      <c r="D1031" t="s">
        <v>137</v>
      </c>
      <c r="E1031">
        <v>2145.8771066999998</v>
      </c>
      <c r="F1031">
        <v>594.29999999999995</v>
      </c>
      <c r="G1031">
        <v>57.2531919346862</v>
      </c>
      <c r="H1031">
        <v>37.1972532342105</v>
      </c>
      <c r="I1031">
        <v>31.6779575360205</v>
      </c>
      <c r="J1031">
        <v>24.450391863152099</v>
      </c>
      <c r="K1031">
        <v>458.65832353477902</v>
      </c>
      <c r="L1031">
        <v>425.436300450619</v>
      </c>
      <c r="M1031">
        <v>46.2868596798778</v>
      </c>
      <c r="N1031">
        <v>22.358927905523601</v>
      </c>
      <c r="O1031">
        <v>2.7889651422486001</v>
      </c>
      <c r="P1031">
        <v>4.0551909809860298</v>
      </c>
      <c r="Q1031">
        <v>96.5277777777777</v>
      </c>
    </row>
    <row r="1032" spans="1:17" hidden="1" x14ac:dyDescent="0.3">
      <c r="A1032" t="s">
        <v>2210</v>
      </c>
      <c r="B1032" t="s">
        <v>2211</v>
      </c>
      <c r="C1032" t="str">
        <f>IFERROR(VLOOKUP(Table1[[#This Row],[Ticker]],[1]!Table1[[Symbol]:[Industry]],2,FALSE),"-")</f>
        <v>-</v>
      </c>
      <c r="D1032" t="s">
        <v>159</v>
      </c>
      <c r="E1032">
        <v>2141.9060344499999</v>
      </c>
      <c r="F1032">
        <v>129.01</v>
      </c>
      <c r="G1032">
        <v>-29.698885321813901</v>
      </c>
      <c r="H1032">
        <v>-15.2501019936935</v>
      </c>
      <c r="I1032">
        <v>-16.843924767578901</v>
      </c>
      <c r="J1032">
        <v>-2.34233911435288</v>
      </c>
      <c r="K1032">
        <v>138.496012815097</v>
      </c>
      <c r="M1032">
        <v>22.3350009949488</v>
      </c>
      <c r="N1032">
        <v>-2.3285714961576902</v>
      </c>
      <c r="O1032">
        <v>1.88955127594488</v>
      </c>
      <c r="P1032">
        <v>50.375939849623997</v>
      </c>
      <c r="Q1032">
        <v>7.5083333333333098</v>
      </c>
    </row>
    <row r="1033" spans="1:17" hidden="1" x14ac:dyDescent="0.3">
      <c r="A1033" t="s">
        <v>2212</v>
      </c>
      <c r="B1033" t="s">
        <v>2213</v>
      </c>
      <c r="C1033" t="str">
        <f>IFERROR(VLOOKUP(Table1[[#This Row],[Ticker]],[1]!Table1[[Symbol]:[Industry]],2,FALSE),"-")</f>
        <v>-</v>
      </c>
      <c r="D1033" t="s">
        <v>1650</v>
      </c>
      <c r="E1033">
        <v>2141.7698848</v>
      </c>
      <c r="F1033">
        <v>199.92</v>
      </c>
      <c r="G1033">
        <v>-57.530474519570802</v>
      </c>
      <c r="H1033">
        <v>-10.115270133452</v>
      </c>
      <c r="I1033">
        <v>-34.667363600510797</v>
      </c>
      <c r="J1033">
        <v>-1.2454646511706899</v>
      </c>
      <c r="K1033">
        <v>207.76883633068201</v>
      </c>
      <c r="L1033">
        <v>231.949436409339</v>
      </c>
      <c r="M1033">
        <v>22.073388010780999</v>
      </c>
      <c r="N1033">
        <v>-0.28079894971931801</v>
      </c>
      <c r="O1033">
        <v>0.622291006410022</v>
      </c>
      <c r="P1033">
        <v>66.566626650660197</v>
      </c>
      <c r="Q1033">
        <v>9.2459016393442397</v>
      </c>
    </row>
    <row r="1034" spans="1:17" hidden="1" x14ac:dyDescent="0.3">
      <c r="A1034" t="s">
        <v>2214</v>
      </c>
      <c r="B1034" t="s">
        <v>2215</v>
      </c>
      <c r="C1034" t="str">
        <f>IFERROR(VLOOKUP(Table1[[#This Row],[Ticker]],[1]!Table1[[Symbol]:[Industry]],2,FALSE),"-")</f>
        <v>-</v>
      </c>
      <c r="D1034" t="s">
        <v>124</v>
      </c>
      <c r="E1034">
        <v>2118.7769071500002</v>
      </c>
      <c r="F1034">
        <v>181.32</v>
      </c>
      <c r="G1034">
        <v>34.353921255475001</v>
      </c>
      <c r="H1034">
        <v>-10.533095628673101</v>
      </c>
      <c r="I1034">
        <v>-34.637487568871997</v>
      </c>
      <c r="J1034">
        <v>-0.70851008766148504</v>
      </c>
      <c r="K1034">
        <v>192.71732359013299</v>
      </c>
      <c r="L1034">
        <v>198.057362003664</v>
      </c>
      <c r="M1034">
        <v>18.7884048692401</v>
      </c>
      <c r="N1034">
        <v>-1.03167690465729</v>
      </c>
      <c r="O1034">
        <v>0.63227338240340203</v>
      </c>
      <c r="P1034">
        <v>59.800352967129903</v>
      </c>
      <c r="Q1034">
        <v>63.646209386281498</v>
      </c>
    </row>
    <row r="1035" spans="1:17" hidden="1" x14ac:dyDescent="0.3">
      <c r="A1035" t="s">
        <v>2216</v>
      </c>
      <c r="B1035" t="s">
        <v>2217</v>
      </c>
      <c r="C1035" t="str">
        <f>IFERROR(VLOOKUP(Table1[[#This Row],[Ticker]],[1]!Table1[[Symbol]:[Industry]],2,FALSE),"-")</f>
        <v>-</v>
      </c>
      <c r="D1035" t="s">
        <v>445</v>
      </c>
      <c r="E1035">
        <v>2116.6287357000001</v>
      </c>
      <c r="F1035">
        <v>239.94</v>
      </c>
      <c r="G1035">
        <v>-48.013670051991703</v>
      </c>
      <c r="H1035">
        <v>6.2877045514344596</v>
      </c>
      <c r="I1035">
        <v>-28.913230756479301</v>
      </c>
      <c r="J1035">
        <v>7.5543424199329001</v>
      </c>
      <c r="K1035">
        <v>235.73467515390701</v>
      </c>
      <c r="L1035">
        <v>257.89871110707401</v>
      </c>
      <c r="M1035">
        <v>69.610411173705998</v>
      </c>
      <c r="N1035">
        <v>2.6139611168424</v>
      </c>
      <c r="O1035">
        <v>1.6026605278303001</v>
      </c>
      <c r="P1035">
        <v>45.1821288655497</v>
      </c>
      <c r="Q1035">
        <v>14.257142857142799</v>
      </c>
    </row>
    <row r="1036" spans="1:17" hidden="1" x14ac:dyDescent="0.3">
      <c r="A1036" t="s">
        <v>2218</v>
      </c>
      <c r="B1036" t="s">
        <v>2219</v>
      </c>
      <c r="C1036" t="str">
        <f>IFERROR(VLOOKUP(Table1[[#This Row],[Ticker]],[1]!Table1[[Symbol]:[Industry]],2,FALSE),"-")</f>
        <v>-</v>
      </c>
      <c r="D1036" t="s">
        <v>494</v>
      </c>
      <c r="E1036">
        <v>2112.0813183750001</v>
      </c>
      <c r="F1036">
        <v>724.35</v>
      </c>
      <c r="G1036">
        <v>55.1327760614301</v>
      </c>
      <c r="H1036">
        <v>10.470230811264599</v>
      </c>
      <c r="I1036">
        <v>32.684124943407497</v>
      </c>
      <c r="J1036">
        <v>-9.3521627535732108</v>
      </c>
      <c r="K1036">
        <v>617.97418087004598</v>
      </c>
      <c r="L1036">
        <v>516.25083715637902</v>
      </c>
      <c r="M1036">
        <v>63.661886987653901</v>
      </c>
      <c r="N1036">
        <v>5.9944483681214997</v>
      </c>
      <c r="O1036">
        <v>1.16230324250885</v>
      </c>
      <c r="P1036">
        <v>10.3057913991854</v>
      </c>
      <c r="Q1036">
        <v>97.102040816326493</v>
      </c>
    </row>
    <row r="1037" spans="1:17" hidden="1" x14ac:dyDescent="0.3">
      <c r="A1037" t="s">
        <v>2220</v>
      </c>
      <c r="B1037" t="s">
        <v>2221</v>
      </c>
      <c r="C1037" t="str">
        <f>IFERROR(VLOOKUP(Table1[[#This Row],[Ticker]],[1]!Table1[[Symbol]:[Industry]],2,FALSE),"-")</f>
        <v>-</v>
      </c>
      <c r="E1037">
        <v>2110.8013720259901</v>
      </c>
      <c r="F1037">
        <v>43.69</v>
      </c>
      <c r="G1037">
        <v>52.612398329958303</v>
      </c>
      <c r="H1037">
        <v>-2.5547940984226898</v>
      </c>
      <c r="I1037">
        <v>21.307298237612802</v>
      </c>
      <c r="J1037">
        <v>6.4531487866505799</v>
      </c>
      <c r="K1037">
        <v>41.930388363996698</v>
      </c>
      <c r="L1037">
        <v>38.5853067794149</v>
      </c>
      <c r="M1037">
        <v>55.904741115112699</v>
      </c>
      <c r="N1037">
        <v>3.5779122431405899</v>
      </c>
      <c r="O1037">
        <v>1.6330838646338799</v>
      </c>
      <c r="P1037">
        <v>57.656214236667402</v>
      </c>
      <c r="Q1037">
        <v>87.109207708779394</v>
      </c>
    </row>
    <row r="1038" spans="1:17" hidden="1" x14ac:dyDescent="0.3">
      <c r="A1038" t="s">
        <v>2222</v>
      </c>
      <c r="B1038" t="s">
        <v>2223</v>
      </c>
      <c r="C1038" t="str">
        <f>IFERROR(VLOOKUP(Table1[[#This Row],[Ticker]],[1]!Table1[[Symbol]:[Industry]],2,FALSE),"-")</f>
        <v>-</v>
      </c>
      <c r="D1038" t="s">
        <v>21</v>
      </c>
      <c r="E1038">
        <v>2108.6016930400001</v>
      </c>
      <c r="F1038">
        <v>611.75</v>
      </c>
      <c r="G1038">
        <v>68.901547333438202</v>
      </c>
      <c r="H1038">
        <v>-0.74908129545734503</v>
      </c>
      <c r="I1038">
        <v>36.700557979040802</v>
      </c>
      <c r="J1038">
        <v>14.7529292736921</v>
      </c>
      <c r="K1038">
        <v>546.47195116697696</v>
      </c>
      <c r="L1038">
        <v>494.48560003796098</v>
      </c>
      <c r="M1038">
        <v>36.948823509916402</v>
      </c>
      <c r="N1038">
        <v>13.689468485064401</v>
      </c>
      <c r="O1038">
        <v>1.0197193094691099</v>
      </c>
      <c r="P1038">
        <v>20.7846342460155</v>
      </c>
      <c r="Q1038">
        <v>129.98120300751799</v>
      </c>
    </row>
    <row r="1039" spans="1:17" hidden="1" x14ac:dyDescent="0.3">
      <c r="A1039" t="s">
        <v>2224</v>
      </c>
      <c r="B1039" t="s">
        <v>2225</v>
      </c>
      <c r="C1039" t="str">
        <f>IFERROR(VLOOKUP(Table1[[#This Row],[Ticker]],[1]!Table1[[Symbol]:[Industry]],2,FALSE),"-")</f>
        <v>-</v>
      </c>
      <c r="D1039" t="s">
        <v>523</v>
      </c>
      <c r="E1039">
        <v>2100.6401905500002</v>
      </c>
      <c r="F1039">
        <v>411.85</v>
      </c>
      <c r="G1039">
        <v>16.222592207028001</v>
      </c>
      <c r="H1039">
        <v>14.2735837664234</v>
      </c>
      <c r="I1039">
        <v>14.1980868497219</v>
      </c>
      <c r="J1039">
        <v>4.5759874415779196</v>
      </c>
      <c r="K1039">
        <v>359.52576146421001</v>
      </c>
      <c r="L1039">
        <v>335.43149887500999</v>
      </c>
      <c r="M1039">
        <v>63.0916475862456</v>
      </c>
      <c r="N1039">
        <v>9.1211507005922208</v>
      </c>
      <c r="O1039">
        <v>1.4642171608494601</v>
      </c>
      <c r="P1039">
        <v>1.94245477722472</v>
      </c>
      <c r="Q1039">
        <v>45.119802677942197</v>
      </c>
    </row>
    <row r="1040" spans="1:17" hidden="1" x14ac:dyDescent="0.3">
      <c r="A1040" t="s">
        <v>2226</v>
      </c>
      <c r="B1040" t="s">
        <v>2227</v>
      </c>
      <c r="C1040" t="str">
        <f>IFERROR(VLOOKUP(Table1[[#This Row],[Ticker]],[1]!Table1[[Symbol]:[Industry]],2,FALSE),"-")</f>
        <v>-</v>
      </c>
      <c r="D1040" t="s">
        <v>363</v>
      </c>
      <c r="E1040">
        <v>2098.4505578399999</v>
      </c>
      <c r="F1040">
        <v>903.85</v>
      </c>
      <c r="G1040">
        <v>88.593477146530304</v>
      </c>
      <c r="H1040">
        <v>8.7026450770463093</v>
      </c>
      <c r="I1040">
        <v>59.265633825397302</v>
      </c>
      <c r="J1040">
        <v>-3.8521586481402101</v>
      </c>
      <c r="K1040">
        <v>782.66920231231597</v>
      </c>
      <c r="L1040">
        <v>601.96400507251496</v>
      </c>
      <c r="M1040">
        <v>63.1629453472164</v>
      </c>
      <c r="N1040">
        <v>6.3102030707587797</v>
      </c>
      <c r="O1040">
        <v>1.1335321553350799</v>
      </c>
      <c r="P1040">
        <v>9.5314488023455102</v>
      </c>
      <c r="Q1040">
        <v>124.83830845771099</v>
      </c>
    </row>
    <row r="1041" spans="1:17" hidden="1" x14ac:dyDescent="0.3">
      <c r="A1041" t="s">
        <v>2228</v>
      </c>
      <c r="B1041" t="s">
        <v>2229</v>
      </c>
      <c r="C1041" t="str">
        <f>IFERROR(VLOOKUP(Table1[[#This Row],[Ticker]],[1]!Table1[[Symbol]:[Industry]],2,FALSE),"-")</f>
        <v>-</v>
      </c>
      <c r="D1041" t="s">
        <v>1556</v>
      </c>
      <c r="E1041">
        <v>2098.1871820799902</v>
      </c>
      <c r="F1041">
        <v>92.37</v>
      </c>
      <c r="G1041">
        <v>-5.0561654464058501</v>
      </c>
      <c r="H1041">
        <v>-6.2954821986207499</v>
      </c>
      <c r="I1041">
        <v>-8.9499740939064498</v>
      </c>
      <c r="J1041">
        <v>-1.92289681184207</v>
      </c>
      <c r="K1041">
        <v>95.677191501379298</v>
      </c>
      <c r="L1041">
        <v>97.397652346276502</v>
      </c>
      <c r="M1041">
        <v>49.220723503075099</v>
      </c>
      <c r="N1041">
        <v>-0.155858505810824</v>
      </c>
      <c r="O1041">
        <v>1.61457855316373</v>
      </c>
      <c r="P1041">
        <v>40.197033668940101</v>
      </c>
      <c r="Q1041">
        <v>22.8324468085106</v>
      </c>
    </row>
    <row r="1042" spans="1:17" hidden="1" x14ac:dyDescent="0.3">
      <c r="A1042" t="s">
        <v>1669</v>
      </c>
      <c r="B1042" t="s">
        <v>2230</v>
      </c>
      <c r="C1042" t="str">
        <f>IFERROR(VLOOKUP(Table1[[#This Row],[Ticker]],[1]!Table1[[Symbol]:[Industry]],2,FALSE),"-")</f>
        <v>-</v>
      </c>
      <c r="D1042" t="s">
        <v>1671</v>
      </c>
      <c r="E1042">
        <v>2091.9342556299998</v>
      </c>
      <c r="F1042">
        <v>42.94</v>
      </c>
      <c r="G1042">
        <v>74.628559622861701</v>
      </c>
      <c r="H1042">
        <v>18.599634186591398</v>
      </c>
      <c r="I1042">
        <v>19.160960866659</v>
      </c>
      <c r="J1042">
        <v>9.3143635692670408</v>
      </c>
      <c r="K1042">
        <v>35.456074005232701</v>
      </c>
      <c r="L1042">
        <v>32.5324873843009</v>
      </c>
      <c r="M1042">
        <v>49.333103027404697</v>
      </c>
      <c r="N1042">
        <v>14.942447320553599</v>
      </c>
      <c r="O1042">
        <v>2.9590217516833</v>
      </c>
      <c r="P1042">
        <v>7.0097810898928898</v>
      </c>
      <c r="Q1042">
        <v>117.969543147208</v>
      </c>
    </row>
    <row r="1043" spans="1:17" hidden="1" x14ac:dyDescent="0.3">
      <c r="A1043" t="s">
        <v>2231</v>
      </c>
      <c r="B1043" t="s">
        <v>2232</v>
      </c>
      <c r="C1043" t="str">
        <f>IFERROR(VLOOKUP(Table1[[#This Row],[Ticker]],[1]!Table1[[Symbol]:[Industry]],2,FALSE),"-")</f>
        <v>-</v>
      </c>
      <c r="D1043" t="s">
        <v>597</v>
      </c>
      <c r="E1043">
        <v>2089.8324662499999</v>
      </c>
      <c r="F1043">
        <v>487.2</v>
      </c>
      <c r="G1043">
        <v>43.0818623931075</v>
      </c>
      <c r="H1043">
        <v>5.6275318982211697</v>
      </c>
      <c r="I1043">
        <v>44.025915118051302</v>
      </c>
      <c r="J1043">
        <v>12.747434155515901</v>
      </c>
      <c r="K1043">
        <v>410.30078006238699</v>
      </c>
      <c r="L1043">
        <v>349.032577147707</v>
      </c>
      <c r="M1043">
        <v>43.423796019555603</v>
      </c>
      <c r="N1043">
        <v>12.446240163483401</v>
      </c>
      <c r="O1043">
        <v>1.68664466178768</v>
      </c>
      <c r="P1043">
        <v>2.4014778325123198</v>
      </c>
      <c r="Q1043">
        <v>91.208791208791197</v>
      </c>
    </row>
    <row r="1044" spans="1:17" hidden="1" x14ac:dyDescent="0.3">
      <c r="A1044" t="s">
        <v>2233</v>
      </c>
      <c r="B1044" t="s">
        <v>2234</v>
      </c>
      <c r="C1044" t="str">
        <f>IFERROR(VLOOKUP(Table1[[#This Row],[Ticker]],[1]!Table1[[Symbol]:[Industry]],2,FALSE),"-")</f>
        <v>-</v>
      </c>
      <c r="D1044" t="s">
        <v>24</v>
      </c>
      <c r="E1044">
        <v>2089.778649375</v>
      </c>
      <c r="F1044">
        <v>201.52</v>
      </c>
      <c r="G1044">
        <v>-9.3099537986983094</v>
      </c>
      <c r="H1044">
        <v>-0.74466159818769295</v>
      </c>
      <c r="I1044">
        <v>16.695257622192202</v>
      </c>
      <c r="J1044">
        <v>1.0243172721015401</v>
      </c>
      <c r="K1044">
        <v>195.715222505268</v>
      </c>
      <c r="L1044">
        <v>176.699646754913</v>
      </c>
      <c r="M1044">
        <v>41.168627754274098</v>
      </c>
      <c r="N1044">
        <v>0.85168930609138505</v>
      </c>
      <c r="O1044">
        <v>0.55180469631867801</v>
      </c>
      <c r="P1044">
        <v>8.0289797538705798</v>
      </c>
      <c r="Q1044">
        <v>41.616303583977498</v>
      </c>
    </row>
    <row r="1045" spans="1:17" hidden="1" x14ac:dyDescent="0.3">
      <c r="A1045" t="s">
        <v>2235</v>
      </c>
      <c r="B1045" t="s">
        <v>2236</v>
      </c>
      <c r="C1045" t="str">
        <f>IFERROR(VLOOKUP(Table1[[#This Row],[Ticker]],[1]!Table1[[Symbol]:[Industry]],2,FALSE),"-")</f>
        <v>-</v>
      </c>
      <c r="D1045" t="s">
        <v>65</v>
      </c>
      <c r="E1045">
        <v>2086.9795324349998</v>
      </c>
      <c r="F1045">
        <v>1468.4</v>
      </c>
      <c r="G1045">
        <v>-8.61871038982747</v>
      </c>
      <c r="H1045">
        <v>-6.5014127570086497</v>
      </c>
      <c r="I1045">
        <v>-7.2278205632361603</v>
      </c>
      <c r="J1045">
        <v>0.80096656967135205</v>
      </c>
      <c r="K1045">
        <v>1488.6471889161401</v>
      </c>
      <c r="L1045">
        <v>1406.8543337004401</v>
      </c>
      <c r="M1045">
        <v>34.192206039350602</v>
      </c>
      <c r="N1045">
        <v>-0.41084121161157799</v>
      </c>
      <c r="O1045">
        <v>0.81067435671876398</v>
      </c>
      <c r="P1045">
        <v>18.768727867066101</v>
      </c>
      <c r="Q1045">
        <v>33.345441336723503</v>
      </c>
    </row>
    <row r="1046" spans="1:17" hidden="1" x14ac:dyDescent="0.3">
      <c r="A1046" t="s">
        <v>2237</v>
      </c>
      <c r="B1046" t="s">
        <v>2238</v>
      </c>
      <c r="C1046" t="str">
        <f>IFERROR(VLOOKUP(Table1[[#This Row],[Ticker]],[1]!Table1[[Symbol]:[Industry]],2,FALSE),"-")</f>
        <v>-</v>
      </c>
      <c r="D1046" t="s">
        <v>523</v>
      </c>
      <c r="E1046">
        <v>2083.6489424000001</v>
      </c>
      <c r="F1046">
        <v>450.05</v>
      </c>
      <c r="G1046">
        <v>-45.149952282814603</v>
      </c>
      <c r="H1046">
        <v>3.8760575187605202</v>
      </c>
      <c r="I1046">
        <v>-20.880009464920601</v>
      </c>
      <c r="J1046">
        <v>-2.1880353410412701</v>
      </c>
      <c r="K1046">
        <v>429.28044164836302</v>
      </c>
      <c r="L1046">
        <v>463.61969565481797</v>
      </c>
      <c r="M1046">
        <v>27.2236050755434</v>
      </c>
      <c r="N1046">
        <v>5.2716704481862804</v>
      </c>
      <c r="O1046">
        <v>1.80204177895284</v>
      </c>
      <c r="P1046">
        <v>27.396955893789499</v>
      </c>
      <c r="Q1046">
        <v>17.506527415143601</v>
      </c>
    </row>
    <row r="1047" spans="1:17" hidden="1" x14ac:dyDescent="0.3">
      <c r="A1047" t="s">
        <v>2239</v>
      </c>
      <c r="B1047" t="s">
        <v>2240</v>
      </c>
      <c r="C1047" t="str">
        <f>IFERROR(VLOOKUP(Table1[[#This Row],[Ticker]],[1]!Table1[[Symbol]:[Industry]],2,FALSE),"-")</f>
        <v>-</v>
      </c>
      <c r="D1047" t="s">
        <v>46</v>
      </c>
      <c r="E1047">
        <v>2083.2570759999999</v>
      </c>
      <c r="F1047">
        <v>184.5</v>
      </c>
      <c r="G1047">
        <v>1054.2847570387801</v>
      </c>
      <c r="H1047">
        <v>-16.0492209348667</v>
      </c>
      <c r="I1047">
        <v>262.53700979153899</v>
      </c>
      <c r="J1047">
        <v>-5.9815820061528902</v>
      </c>
      <c r="K1047">
        <v>183.98503331085499</v>
      </c>
      <c r="L1047">
        <v>92.825233190363406</v>
      </c>
      <c r="M1047">
        <v>78.991370602422606</v>
      </c>
      <c r="N1047">
        <v>-6.0361053752253504</v>
      </c>
      <c r="O1047">
        <v>0.62900235919103797</v>
      </c>
      <c r="P1047">
        <v>24.878048780487799</v>
      </c>
      <c r="Q1047">
        <v>1130</v>
      </c>
    </row>
    <row r="1048" spans="1:17" hidden="1" x14ac:dyDescent="0.3">
      <c r="A1048" t="s">
        <v>2241</v>
      </c>
      <c r="B1048" t="s">
        <v>2242</v>
      </c>
      <c r="C1048" t="str">
        <f>IFERROR(VLOOKUP(Table1[[#This Row],[Ticker]],[1]!Table1[[Symbol]:[Industry]],2,FALSE),"-")</f>
        <v>-</v>
      </c>
      <c r="D1048" t="s">
        <v>523</v>
      </c>
      <c r="E1048">
        <v>2082.9758160000001</v>
      </c>
      <c r="F1048">
        <v>1914.9</v>
      </c>
      <c r="G1048">
        <v>-10.008922919152701</v>
      </c>
      <c r="H1048">
        <v>-4.0764752772689103</v>
      </c>
      <c r="I1048">
        <v>9.9957301472347808</v>
      </c>
      <c r="J1048">
        <v>2.1376493047274598</v>
      </c>
      <c r="K1048">
        <v>1836.90847519555</v>
      </c>
      <c r="L1048">
        <v>1758.7714710794401</v>
      </c>
      <c r="M1048">
        <v>39.441211299002298</v>
      </c>
      <c r="N1048">
        <v>3.8605846671316999</v>
      </c>
      <c r="O1048">
        <v>0.55930095302473903</v>
      </c>
      <c r="P1048">
        <v>26.724633140111699</v>
      </c>
      <c r="Q1048">
        <v>26.3960396039603</v>
      </c>
    </row>
    <row r="1049" spans="1:17" hidden="1" x14ac:dyDescent="0.3">
      <c r="A1049" t="s">
        <v>2243</v>
      </c>
      <c r="B1049" t="s">
        <v>2244</v>
      </c>
      <c r="C1049" t="str">
        <f>IFERROR(VLOOKUP(Table1[[#This Row],[Ticker]],[1]!Table1[[Symbol]:[Industry]],2,FALSE),"-")</f>
        <v>-</v>
      </c>
      <c r="D1049" t="s">
        <v>417</v>
      </c>
      <c r="E1049">
        <v>2078.8859142199999</v>
      </c>
      <c r="F1049">
        <v>161.51</v>
      </c>
      <c r="G1049">
        <v>24.640889629595002</v>
      </c>
      <c r="H1049">
        <v>3.4858171699957499</v>
      </c>
      <c r="I1049">
        <v>23.9124645229777</v>
      </c>
      <c r="J1049">
        <v>-0.47322684092016898</v>
      </c>
      <c r="K1049">
        <v>144.10881208921899</v>
      </c>
      <c r="L1049">
        <v>126.001643330506</v>
      </c>
      <c r="M1049">
        <v>45.105669027526098</v>
      </c>
      <c r="N1049">
        <v>4.5399429604859201</v>
      </c>
      <c r="O1049">
        <v>0.73659661939953103</v>
      </c>
      <c r="P1049">
        <v>5.6281344808370903</v>
      </c>
      <c r="Q1049">
        <v>70.010526315789406</v>
      </c>
    </row>
    <row r="1050" spans="1:17" hidden="1" x14ac:dyDescent="0.3">
      <c r="A1050" t="s">
        <v>2245</v>
      </c>
      <c r="B1050" t="s">
        <v>2246</v>
      </c>
      <c r="C1050" t="str">
        <f>IFERROR(VLOOKUP(Table1[[#This Row],[Ticker]],[1]!Table1[[Symbol]:[Industry]],2,FALSE),"-")</f>
        <v>-</v>
      </c>
      <c r="D1050" t="s">
        <v>649</v>
      </c>
      <c r="E1050">
        <v>2077.1491909000001</v>
      </c>
      <c r="F1050">
        <v>343.3</v>
      </c>
      <c r="G1050">
        <v>-2.4798971874670301</v>
      </c>
      <c r="H1050">
        <v>0.77625756321485295</v>
      </c>
      <c r="I1050">
        <v>-13.8356621555274</v>
      </c>
      <c r="J1050">
        <v>-0.49611287190169701</v>
      </c>
      <c r="K1050">
        <v>329.82659386667899</v>
      </c>
      <c r="L1050">
        <v>325.967789549592</v>
      </c>
      <c r="M1050">
        <v>50.120661394019599</v>
      </c>
      <c r="N1050">
        <v>2.6840477599036698</v>
      </c>
      <c r="O1050">
        <v>1.4436189316561201</v>
      </c>
      <c r="P1050">
        <v>22.880862219632899</v>
      </c>
      <c r="Q1050">
        <v>35.077710013771402</v>
      </c>
    </row>
    <row r="1051" spans="1:17" hidden="1" x14ac:dyDescent="0.3">
      <c r="A1051" t="s">
        <v>2247</v>
      </c>
      <c r="B1051" t="s">
        <v>2248</v>
      </c>
      <c r="C1051" t="str">
        <f>IFERROR(VLOOKUP(Table1[[#This Row],[Ticker]],[1]!Table1[[Symbol]:[Industry]],2,FALSE),"-")</f>
        <v>-</v>
      </c>
      <c r="D1051" t="s">
        <v>383</v>
      </c>
      <c r="E1051">
        <v>2074.4636</v>
      </c>
      <c r="F1051">
        <v>136.30000000000001</v>
      </c>
      <c r="G1051">
        <v>52.960595566844802</v>
      </c>
      <c r="H1051">
        <v>5.62603649128559</v>
      </c>
      <c r="I1051">
        <v>27.8084987076884</v>
      </c>
      <c r="J1051">
        <v>6.0519232704549299</v>
      </c>
      <c r="K1051">
        <v>128.57905609751799</v>
      </c>
      <c r="L1051">
        <v>119.68200207560599</v>
      </c>
      <c r="M1051">
        <v>63.098285159640803</v>
      </c>
      <c r="N1051">
        <v>5.9840934405984703</v>
      </c>
      <c r="O1051">
        <v>1.66676880198744</v>
      </c>
      <c r="P1051">
        <v>24.724871606749801</v>
      </c>
      <c r="Q1051">
        <v>91.971830985915503</v>
      </c>
    </row>
    <row r="1052" spans="1:17" hidden="1" x14ac:dyDescent="0.3">
      <c r="A1052" t="s">
        <v>2249</v>
      </c>
      <c r="B1052" t="s">
        <v>2250</v>
      </c>
      <c r="C1052" t="str">
        <f>IFERROR(VLOOKUP(Table1[[#This Row],[Ticker]],[1]!Table1[[Symbol]:[Industry]],2,FALSE),"-")</f>
        <v>-</v>
      </c>
      <c r="D1052" t="s">
        <v>485</v>
      </c>
      <c r="E1052">
        <v>2066.0480687999998</v>
      </c>
      <c r="F1052">
        <v>279.23</v>
      </c>
      <c r="G1052">
        <v>-20.6133356088088</v>
      </c>
      <c r="H1052">
        <v>1.6932239645240299</v>
      </c>
      <c r="I1052">
        <v>-4.1329829608308799</v>
      </c>
      <c r="J1052">
        <v>4.9500346622509204</v>
      </c>
      <c r="K1052">
        <v>260.456517858729</v>
      </c>
      <c r="L1052">
        <v>265.09518996181902</v>
      </c>
      <c r="M1052">
        <v>44.4413146985883</v>
      </c>
      <c r="N1052">
        <v>6.5607374401768599</v>
      </c>
      <c r="O1052">
        <v>2.0483980081014002</v>
      </c>
      <c r="P1052">
        <v>10.5361171793861</v>
      </c>
      <c r="Q1052">
        <v>23.090147674674899</v>
      </c>
    </row>
    <row r="1053" spans="1:17" hidden="1" x14ac:dyDescent="0.3">
      <c r="A1053" t="s">
        <v>2251</v>
      </c>
      <c r="B1053" t="s">
        <v>2252</v>
      </c>
      <c r="C1053" t="str">
        <f>IFERROR(VLOOKUP(Table1[[#This Row],[Ticker]],[1]!Table1[[Symbol]:[Industry]],2,FALSE),"-")</f>
        <v>-</v>
      </c>
      <c r="D1053" t="s">
        <v>649</v>
      </c>
      <c r="E1053">
        <v>2065.8546758550001</v>
      </c>
      <c r="F1053">
        <v>557.85</v>
      </c>
      <c r="G1053">
        <v>6.7070990667000796</v>
      </c>
      <c r="H1053">
        <v>5.3787309679393802</v>
      </c>
      <c r="I1053">
        <v>-14.186693515675801</v>
      </c>
      <c r="J1053">
        <v>4.5246406402311203</v>
      </c>
      <c r="K1053">
        <v>522.51138887724005</v>
      </c>
      <c r="L1053">
        <v>522.240425050005</v>
      </c>
      <c r="M1053">
        <v>54.269703011020503</v>
      </c>
      <c r="N1053">
        <v>5.1509607986212904</v>
      </c>
      <c r="O1053">
        <v>1.8175339315133801</v>
      </c>
      <c r="P1053">
        <v>20.982342923725</v>
      </c>
      <c r="Q1053">
        <v>42.563250702785503</v>
      </c>
    </row>
    <row r="1054" spans="1:17" hidden="1" x14ac:dyDescent="0.3">
      <c r="A1054" t="s">
        <v>2253</v>
      </c>
      <c r="B1054" t="s">
        <v>2254</v>
      </c>
      <c r="C1054" t="str">
        <f>IFERROR(VLOOKUP(Table1[[#This Row],[Ticker]],[1]!Table1[[Symbol]:[Industry]],2,FALSE),"-")</f>
        <v>-</v>
      </c>
      <c r="D1054" t="s">
        <v>89</v>
      </c>
      <c r="E1054">
        <v>2064.4239715849999</v>
      </c>
      <c r="F1054">
        <v>20.8</v>
      </c>
      <c r="G1054">
        <v>97.929288556737802</v>
      </c>
      <c r="H1054">
        <v>-8.4735300323671208</v>
      </c>
      <c r="I1054">
        <v>-18.5317375799895</v>
      </c>
      <c r="J1054">
        <v>-2.62394339316032</v>
      </c>
      <c r="K1054">
        <v>20.616580020625499</v>
      </c>
      <c r="L1054">
        <v>19.460341818609201</v>
      </c>
      <c r="M1054">
        <v>59.864648362513996</v>
      </c>
      <c r="N1054">
        <v>1.60707056853213</v>
      </c>
      <c r="O1054">
        <v>1.44571151101287</v>
      </c>
      <c r="P1054">
        <v>65.625</v>
      </c>
      <c r="Q1054">
        <v>129.33669399003099</v>
      </c>
    </row>
    <row r="1055" spans="1:17" hidden="1" x14ac:dyDescent="0.3">
      <c r="A1055" t="s">
        <v>2255</v>
      </c>
      <c r="B1055" t="s">
        <v>2256</v>
      </c>
      <c r="C1055" t="str">
        <f>IFERROR(VLOOKUP(Table1[[#This Row],[Ticker]],[1]!Table1[[Symbol]:[Industry]],2,FALSE),"-")</f>
        <v>-</v>
      </c>
      <c r="D1055" t="s">
        <v>268</v>
      </c>
      <c r="E1055">
        <v>2063.7598222649999</v>
      </c>
      <c r="F1055">
        <v>86.88</v>
      </c>
      <c r="G1055">
        <v>-27.065814220139298</v>
      </c>
      <c r="H1055">
        <v>0.66725438304157902</v>
      </c>
      <c r="I1055">
        <v>1.24753600459373</v>
      </c>
      <c r="J1055">
        <v>2.5996001924633898</v>
      </c>
      <c r="K1055">
        <v>83.067536425236796</v>
      </c>
      <c r="L1055">
        <v>84.348382483711404</v>
      </c>
      <c r="M1055">
        <v>38.518173315331303</v>
      </c>
      <c r="N1055">
        <v>4.9233860383724499</v>
      </c>
      <c r="O1055">
        <v>1.4477069866615999</v>
      </c>
      <c r="P1055">
        <v>20.280847145488</v>
      </c>
      <c r="Q1055">
        <v>21.6806722689075</v>
      </c>
    </row>
    <row r="1056" spans="1:17" hidden="1" x14ac:dyDescent="0.3">
      <c r="A1056" t="s">
        <v>2257</v>
      </c>
      <c r="B1056" t="s">
        <v>2258</v>
      </c>
      <c r="C1056" t="str">
        <f>IFERROR(VLOOKUP(Table1[[#This Row],[Ticker]],[1]!Table1[[Symbol]:[Industry]],2,FALSE),"-")</f>
        <v>-</v>
      </c>
      <c r="D1056" t="s">
        <v>1812</v>
      </c>
      <c r="E1056">
        <v>2059.1074392</v>
      </c>
      <c r="F1056">
        <v>630.45000000000005</v>
      </c>
      <c r="G1056">
        <v>49.096563246673298</v>
      </c>
      <c r="H1056">
        <v>-22.191274904317599</v>
      </c>
      <c r="I1056">
        <v>-29.3654356555185</v>
      </c>
      <c r="J1056">
        <v>-5.4313931347061803</v>
      </c>
      <c r="K1056">
        <v>682.25661868473298</v>
      </c>
      <c r="L1056">
        <v>648.49075309444004</v>
      </c>
      <c r="M1056">
        <v>31.635386307561301</v>
      </c>
      <c r="N1056">
        <v>-3.96953893525933</v>
      </c>
      <c r="O1056">
        <v>0.71457658856614703</v>
      </c>
      <c r="P1056">
        <v>45.134427789674</v>
      </c>
      <c r="Q1056">
        <v>88.729232150875603</v>
      </c>
    </row>
    <row r="1057" spans="1:17" hidden="1" x14ac:dyDescent="0.3">
      <c r="A1057" t="s">
        <v>2259</v>
      </c>
      <c r="B1057" t="s">
        <v>2260</v>
      </c>
      <c r="C1057" t="str">
        <f>IFERROR(VLOOKUP(Table1[[#This Row],[Ticker]],[1]!Table1[[Symbol]:[Industry]],2,FALSE),"-")</f>
        <v>-</v>
      </c>
      <c r="D1057" t="s">
        <v>101</v>
      </c>
      <c r="E1057">
        <v>2057.8087673</v>
      </c>
      <c r="F1057">
        <v>245.81</v>
      </c>
      <c r="G1057">
        <v>22.386569258847999</v>
      </c>
      <c r="H1057">
        <v>8.6481413064812305</v>
      </c>
      <c r="I1057">
        <v>3.7365145038024101</v>
      </c>
      <c r="J1057">
        <v>-2.3544189848914998</v>
      </c>
      <c r="K1057">
        <v>233.23247637262699</v>
      </c>
      <c r="L1057">
        <v>216.377984982665</v>
      </c>
      <c r="M1057">
        <v>63.946988454943501</v>
      </c>
      <c r="N1057">
        <v>2.1557999541478701</v>
      </c>
      <c r="O1057">
        <v>1.0026641262901099</v>
      </c>
      <c r="P1057">
        <v>11.671616289003699</v>
      </c>
      <c r="Q1057">
        <v>52.393056416615003</v>
      </c>
    </row>
    <row r="1058" spans="1:17" hidden="1" x14ac:dyDescent="0.3">
      <c r="A1058" t="s">
        <v>2261</v>
      </c>
      <c r="B1058" t="s">
        <v>2262</v>
      </c>
      <c r="C1058" t="str">
        <f>IFERROR(VLOOKUP(Table1[[#This Row],[Ticker]],[1]!Table1[[Symbol]:[Industry]],2,FALSE),"-")</f>
        <v>-</v>
      </c>
      <c r="D1058" t="s">
        <v>165</v>
      </c>
      <c r="E1058">
        <v>2054.3512500000002</v>
      </c>
      <c r="F1058">
        <v>2239</v>
      </c>
      <c r="G1058">
        <v>-11.0793336111642</v>
      </c>
      <c r="H1058">
        <v>1.66713704543817</v>
      </c>
      <c r="I1058">
        <v>-21.312387050834602</v>
      </c>
      <c r="J1058">
        <v>14.8487147143051</v>
      </c>
      <c r="K1058">
        <v>2085.1473091084699</v>
      </c>
      <c r="L1058">
        <v>2019.13026435354</v>
      </c>
      <c r="M1058">
        <v>19.7090259702486</v>
      </c>
      <c r="N1058">
        <v>7.9511838819772196</v>
      </c>
      <c r="O1058">
        <v>1.6996306742812399</v>
      </c>
      <c r="P1058">
        <v>24.104510942384898</v>
      </c>
      <c r="Q1058">
        <v>33.349215330097302</v>
      </c>
    </row>
    <row r="1059" spans="1:17" hidden="1" x14ac:dyDescent="0.3">
      <c r="A1059" t="s">
        <v>2263</v>
      </c>
      <c r="B1059" t="s">
        <v>2264</v>
      </c>
      <c r="C1059" t="str">
        <f>IFERROR(VLOOKUP(Table1[[#This Row],[Ticker]],[1]!Table1[[Symbol]:[Industry]],2,FALSE),"-")</f>
        <v>-</v>
      </c>
      <c r="D1059" t="s">
        <v>255</v>
      </c>
      <c r="E1059">
        <v>2050.10845655</v>
      </c>
      <c r="F1059">
        <v>976.85</v>
      </c>
      <c r="G1059">
        <v>140.27949359588399</v>
      </c>
      <c r="H1059">
        <v>-20.258617044935601</v>
      </c>
      <c r="I1059">
        <v>100.666511070665</v>
      </c>
      <c r="J1059">
        <v>-3.9118340691918201</v>
      </c>
      <c r="K1059">
        <v>963.78305188587899</v>
      </c>
      <c r="L1059">
        <v>686.012402699836</v>
      </c>
      <c r="M1059">
        <v>49.738673437516198</v>
      </c>
      <c r="N1059">
        <v>-2.3016322933793401</v>
      </c>
      <c r="O1059">
        <v>0.143204106619226</v>
      </c>
      <c r="P1059">
        <v>31.079490198085601</v>
      </c>
      <c r="Q1059">
        <v>198.22927797282799</v>
      </c>
    </row>
    <row r="1060" spans="1:17" hidden="1" x14ac:dyDescent="0.3">
      <c r="A1060" t="s">
        <v>2265</v>
      </c>
      <c r="B1060" t="s">
        <v>2266</v>
      </c>
      <c r="C1060" t="str">
        <f>IFERROR(VLOOKUP(Table1[[#This Row],[Ticker]],[1]!Table1[[Symbol]:[Industry]],2,FALSE),"-")</f>
        <v>-</v>
      </c>
      <c r="D1060" t="s">
        <v>65</v>
      </c>
      <c r="E1060">
        <v>2041.1461827000001</v>
      </c>
      <c r="F1060">
        <v>750.95</v>
      </c>
      <c r="G1060">
        <v>-3.0373359026662299</v>
      </c>
      <c r="H1060">
        <v>-2.0160333949001701</v>
      </c>
      <c r="I1060">
        <v>15.5158057614464</v>
      </c>
      <c r="J1060">
        <v>0.36533943281095499</v>
      </c>
      <c r="K1060">
        <v>713.23412706724298</v>
      </c>
      <c r="L1060">
        <v>663.01609048559703</v>
      </c>
      <c r="M1060">
        <v>35.127063041864098</v>
      </c>
      <c r="N1060">
        <v>2.17028713699569</v>
      </c>
      <c r="O1060">
        <v>0.60512934031853705</v>
      </c>
      <c r="P1060">
        <v>7.0643851121912</v>
      </c>
      <c r="Q1060">
        <v>33.170774960099301</v>
      </c>
    </row>
    <row r="1061" spans="1:17" hidden="1" x14ac:dyDescent="0.3">
      <c r="A1061" t="s">
        <v>2267</v>
      </c>
      <c r="B1061" t="s">
        <v>2268</v>
      </c>
      <c r="C1061" t="str">
        <f>IFERROR(VLOOKUP(Table1[[#This Row],[Ticker]],[1]!Table1[[Symbol]:[Industry]],2,FALSE),"-")</f>
        <v>-</v>
      </c>
      <c r="D1061" t="s">
        <v>417</v>
      </c>
      <c r="E1061">
        <v>2039.7454319999999</v>
      </c>
      <c r="F1061">
        <v>949.6</v>
      </c>
      <c r="G1061">
        <v>-3.1656911364365699</v>
      </c>
      <c r="H1061">
        <v>-3.3735429826596</v>
      </c>
      <c r="I1061">
        <v>-12.518607157522499</v>
      </c>
      <c r="J1061">
        <v>-2.51907441843619</v>
      </c>
      <c r="K1061">
        <v>899.35913374627603</v>
      </c>
      <c r="L1061">
        <v>947.33273530374197</v>
      </c>
      <c r="M1061">
        <v>29.970467486470199</v>
      </c>
      <c r="N1061">
        <v>7.7272998191167197</v>
      </c>
      <c r="O1061">
        <v>1.6957811534673599</v>
      </c>
      <c r="P1061">
        <v>52.695871946082498</v>
      </c>
      <c r="Q1061">
        <v>27.172894067229102</v>
      </c>
    </row>
    <row r="1062" spans="1:17" hidden="1" x14ac:dyDescent="0.3">
      <c r="A1062" t="s">
        <v>2269</v>
      </c>
      <c r="B1062" t="s">
        <v>2270</v>
      </c>
      <c r="C1062" t="str">
        <f>IFERROR(VLOOKUP(Table1[[#This Row],[Ticker]],[1]!Table1[[Symbol]:[Industry]],2,FALSE),"-")</f>
        <v>-</v>
      </c>
      <c r="D1062" t="s">
        <v>621</v>
      </c>
      <c r="E1062">
        <v>2036.43639988</v>
      </c>
      <c r="F1062">
        <v>493</v>
      </c>
      <c r="G1062">
        <v>-33.9956507110602</v>
      </c>
      <c r="H1062">
        <v>4.4394468329614902</v>
      </c>
      <c r="I1062">
        <v>-18.939963614185402</v>
      </c>
      <c r="J1062">
        <v>6.9984939756382296</v>
      </c>
      <c r="K1062">
        <v>465.49115716311002</v>
      </c>
      <c r="L1062">
        <v>495.21289385339998</v>
      </c>
      <c r="M1062">
        <v>34.444824558430298</v>
      </c>
      <c r="N1062">
        <v>5.7930667121733004</v>
      </c>
      <c r="O1062">
        <v>1.7171097604796299</v>
      </c>
      <c r="P1062">
        <v>28.803245436105399</v>
      </c>
      <c r="Q1062">
        <v>20.361328125</v>
      </c>
    </row>
    <row r="1063" spans="1:17" hidden="1" x14ac:dyDescent="0.3">
      <c r="A1063" t="s">
        <v>2271</v>
      </c>
      <c r="B1063" t="s">
        <v>2272</v>
      </c>
      <c r="C1063" t="str">
        <f>IFERROR(VLOOKUP(Table1[[#This Row],[Ticker]],[1]!Table1[[Symbol]:[Industry]],2,FALSE),"-")</f>
        <v>-</v>
      </c>
      <c r="D1063" t="s">
        <v>165</v>
      </c>
      <c r="E1063">
        <v>2033.30886085</v>
      </c>
      <c r="F1063">
        <v>424.85</v>
      </c>
      <c r="G1063">
        <v>-0.18551290774436699</v>
      </c>
      <c r="H1063">
        <v>32.468993031223903</v>
      </c>
      <c r="I1063">
        <v>11.114090024090601</v>
      </c>
      <c r="J1063">
        <v>6.3407563235294102</v>
      </c>
      <c r="K1063">
        <v>332.69757199006102</v>
      </c>
      <c r="L1063">
        <v>320.38595583940202</v>
      </c>
      <c r="M1063">
        <v>53.812313134009003</v>
      </c>
      <c r="N1063">
        <v>18.720391549380601</v>
      </c>
      <c r="O1063">
        <v>2.7680239929930801</v>
      </c>
      <c r="P1063">
        <v>8.8384135577262501</v>
      </c>
      <c r="Q1063">
        <v>72.004048582995907</v>
      </c>
    </row>
    <row r="1064" spans="1:17" hidden="1" x14ac:dyDescent="0.3">
      <c r="A1064" t="s">
        <v>2273</v>
      </c>
      <c r="B1064" t="s">
        <v>2274</v>
      </c>
      <c r="C1064" t="str">
        <f>IFERROR(VLOOKUP(Table1[[#This Row],[Ticker]],[1]!Table1[[Symbol]:[Industry]],2,FALSE),"-")</f>
        <v>-</v>
      </c>
      <c r="D1064" t="s">
        <v>18</v>
      </c>
      <c r="E1064">
        <v>2019.05442785999</v>
      </c>
      <c r="F1064">
        <v>214.43</v>
      </c>
      <c r="G1064">
        <v>-53.484322718939801</v>
      </c>
      <c r="H1064">
        <v>-9.6618430358764602</v>
      </c>
      <c r="I1064">
        <v>-34.189575703221401</v>
      </c>
      <c r="J1064">
        <v>3.8481315672549399</v>
      </c>
      <c r="K1064">
        <v>215.12463157499101</v>
      </c>
      <c r="M1064">
        <v>24.943695557726102</v>
      </c>
      <c r="N1064">
        <v>2.0789163864218301</v>
      </c>
      <c r="O1064">
        <v>0.85710913869401395</v>
      </c>
      <c r="P1064">
        <v>60.448631254954897</v>
      </c>
      <c r="Q1064">
        <v>17.528089887640402</v>
      </c>
    </row>
    <row r="1065" spans="1:17" hidden="1" x14ac:dyDescent="0.3">
      <c r="A1065" t="s">
        <v>2275</v>
      </c>
      <c r="B1065" t="s">
        <v>2276</v>
      </c>
      <c r="C1065" t="str">
        <f>IFERROR(VLOOKUP(Table1[[#This Row],[Ticker]],[1]!Table1[[Symbol]:[Industry]],2,FALSE),"-")</f>
        <v>-</v>
      </c>
      <c r="E1065">
        <v>2011.845155815</v>
      </c>
      <c r="F1065">
        <v>8.9600000000000009</v>
      </c>
      <c r="G1065">
        <v>-58.258610610015999</v>
      </c>
      <c r="H1065">
        <v>-24.978551942631999</v>
      </c>
      <c r="I1065">
        <v>-44.587754366779002</v>
      </c>
      <c r="J1065">
        <v>-13.2421943766038</v>
      </c>
      <c r="K1065">
        <v>11.987779268935</v>
      </c>
      <c r="L1065">
        <v>13.6408366362446</v>
      </c>
      <c r="M1065">
        <v>41.0789610349604</v>
      </c>
      <c r="N1065">
        <v>-17.4653806970441</v>
      </c>
      <c r="O1065">
        <v>2.5624058185127798</v>
      </c>
      <c r="P1065">
        <v>139.955357142857</v>
      </c>
      <c r="Q1065">
        <v>5.4117647058823604</v>
      </c>
    </row>
    <row r="1066" spans="1:17" hidden="1" x14ac:dyDescent="0.3">
      <c r="A1066" t="s">
        <v>2277</v>
      </c>
      <c r="B1066" t="s">
        <v>2278</v>
      </c>
      <c r="C1066" t="str">
        <f>IFERROR(VLOOKUP(Table1[[#This Row],[Ticker]],[1]!Table1[[Symbol]:[Industry]],2,FALSE),"-")</f>
        <v>-</v>
      </c>
      <c r="D1066" t="s">
        <v>819</v>
      </c>
      <c r="E1066">
        <v>2010.6174387250001</v>
      </c>
      <c r="F1066">
        <v>19.350000000000001</v>
      </c>
      <c r="G1066">
        <v>32.7480681999414</v>
      </c>
      <c r="H1066">
        <v>1.51641114260548</v>
      </c>
      <c r="I1066">
        <v>-10.567135810078</v>
      </c>
      <c r="J1066">
        <v>0.158632069677108</v>
      </c>
      <c r="K1066">
        <v>17.926519192714</v>
      </c>
      <c r="L1066">
        <v>18.356513900840699</v>
      </c>
      <c r="M1066">
        <v>42.409835258654503</v>
      </c>
      <c r="N1066">
        <v>7.4584044557053497</v>
      </c>
      <c r="O1066">
        <v>3.3201246196323102</v>
      </c>
      <c r="P1066">
        <v>51.421188630490903</v>
      </c>
      <c r="Q1066">
        <v>61.25</v>
      </c>
    </row>
    <row r="1067" spans="1:17" hidden="1" x14ac:dyDescent="0.3">
      <c r="A1067" t="s">
        <v>2279</v>
      </c>
      <c r="B1067" t="s">
        <v>2280</v>
      </c>
      <c r="C1067" t="str">
        <f>IFERROR(VLOOKUP(Table1[[#This Row],[Ticker]],[1]!Table1[[Symbol]:[Industry]],2,FALSE),"-")</f>
        <v>-</v>
      </c>
      <c r="D1067" t="s">
        <v>129</v>
      </c>
      <c r="E1067">
        <v>2006.38745546</v>
      </c>
      <c r="F1067">
        <v>37.83</v>
      </c>
      <c r="G1067">
        <v>8.4815045931533</v>
      </c>
      <c r="H1067">
        <v>-2.1171402753775901</v>
      </c>
      <c r="I1067">
        <v>-14.794983911343801</v>
      </c>
      <c r="J1067">
        <v>-0.40968321851134498</v>
      </c>
      <c r="K1067">
        <v>37.5562693727096</v>
      </c>
      <c r="L1067">
        <v>36.412444639530499</v>
      </c>
      <c r="M1067">
        <v>50.552347934421597</v>
      </c>
      <c r="N1067">
        <v>0.52457918749029198</v>
      </c>
      <c r="O1067">
        <v>1.2800908605997099</v>
      </c>
      <c r="P1067">
        <v>21.675918583135001</v>
      </c>
      <c r="Q1067">
        <v>46.344294003868399</v>
      </c>
    </row>
    <row r="1068" spans="1:17" hidden="1" x14ac:dyDescent="0.3">
      <c r="A1068" t="s">
        <v>2281</v>
      </c>
      <c r="B1068" t="s">
        <v>2282</v>
      </c>
      <c r="C1068" t="str">
        <f>IFERROR(VLOOKUP(Table1[[#This Row],[Ticker]],[1]!Table1[[Symbol]:[Industry]],2,FALSE),"-")</f>
        <v>-</v>
      </c>
      <c r="D1068" t="s">
        <v>185</v>
      </c>
      <c r="E1068">
        <v>2001.453955365</v>
      </c>
      <c r="F1068">
        <v>468.9</v>
      </c>
      <c r="G1068">
        <v>-25.527216212342399</v>
      </c>
      <c r="H1068">
        <v>-23.457879567503799</v>
      </c>
      <c r="I1068">
        <v>-13.8767553584851</v>
      </c>
      <c r="J1068">
        <v>-1.16834217731468</v>
      </c>
      <c r="K1068">
        <v>498.91470060028797</v>
      </c>
      <c r="M1068">
        <v>23.081062777916301</v>
      </c>
      <c r="N1068">
        <v>-2.3466441190311</v>
      </c>
      <c r="O1068">
        <v>0.81209856769702704</v>
      </c>
      <c r="P1068">
        <v>36.7029217317125</v>
      </c>
      <c r="Q1068">
        <v>8.6422613531047006</v>
      </c>
    </row>
    <row r="1069" spans="1:17" hidden="1" x14ac:dyDescent="0.3">
      <c r="A1069" t="s">
        <v>2283</v>
      </c>
      <c r="B1069" t="s">
        <v>2284</v>
      </c>
      <c r="C1069" t="str">
        <f>IFERROR(VLOOKUP(Table1[[#This Row],[Ticker]],[1]!Table1[[Symbol]:[Industry]],2,FALSE),"-")</f>
        <v>-</v>
      </c>
      <c r="D1069" t="s">
        <v>46</v>
      </c>
      <c r="E1069">
        <v>1998.6665399999999</v>
      </c>
      <c r="F1069">
        <v>200.12</v>
      </c>
      <c r="G1069">
        <v>12.721739678501701</v>
      </c>
      <c r="H1069">
        <v>27.1270561898755</v>
      </c>
      <c r="I1069">
        <v>-12.445047062836</v>
      </c>
      <c r="J1069">
        <v>3.4144136223422499</v>
      </c>
      <c r="K1069">
        <v>172.618281282396</v>
      </c>
      <c r="M1069">
        <v>69.054591081423794</v>
      </c>
      <c r="N1069">
        <v>11.4019887552685</v>
      </c>
      <c r="O1069">
        <v>2.63846697068159</v>
      </c>
      <c r="P1069">
        <v>20.9274435338796</v>
      </c>
      <c r="Q1069">
        <v>41.929078014184398</v>
      </c>
    </row>
    <row r="1070" spans="1:17" hidden="1" x14ac:dyDescent="0.3">
      <c r="A1070" t="s">
        <v>2285</v>
      </c>
      <c r="B1070" t="s">
        <v>2286</v>
      </c>
      <c r="C1070" t="str">
        <f>IFERROR(VLOOKUP(Table1[[#This Row],[Ticker]],[1]!Table1[[Symbol]:[Industry]],2,FALSE),"-")</f>
        <v>-</v>
      </c>
      <c r="D1070" t="s">
        <v>137</v>
      </c>
      <c r="E1070">
        <v>1995.7533873</v>
      </c>
      <c r="F1070">
        <v>73.349999999999994</v>
      </c>
      <c r="G1070">
        <v>148.55537656151199</v>
      </c>
      <c r="H1070">
        <v>-1.10923392047077</v>
      </c>
      <c r="I1070">
        <v>42.404709862497498</v>
      </c>
      <c r="J1070">
        <v>2.4059152526631902</v>
      </c>
      <c r="K1070">
        <v>60.479996404001902</v>
      </c>
      <c r="L1070">
        <v>50.396735792591798</v>
      </c>
      <c r="M1070">
        <v>56.866524454939999</v>
      </c>
      <c r="N1070">
        <v>15.017645557363499</v>
      </c>
      <c r="O1070">
        <v>1.0240442036060999</v>
      </c>
      <c r="P1070">
        <v>1.9768234492160801</v>
      </c>
      <c r="Q1070">
        <v>219.60784313725401</v>
      </c>
    </row>
    <row r="1071" spans="1:17" hidden="1" x14ac:dyDescent="0.3">
      <c r="A1071" t="s">
        <v>2287</v>
      </c>
      <c r="B1071" t="s">
        <v>2288</v>
      </c>
      <c r="C1071" t="str">
        <f>IFERROR(VLOOKUP(Table1[[#This Row],[Ticker]],[1]!Table1[[Symbol]:[Industry]],2,FALSE),"-")</f>
        <v>-</v>
      </c>
      <c r="D1071" t="s">
        <v>691</v>
      </c>
      <c r="E1071">
        <v>1992.7181139899999</v>
      </c>
      <c r="F1071">
        <v>291.45</v>
      </c>
      <c r="G1071">
        <v>-21.9695938722497</v>
      </c>
      <c r="H1071">
        <v>-15.9964697095124</v>
      </c>
      <c r="I1071">
        <v>-16.687283982086399</v>
      </c>
      <c r="J1071">
        <v>-3.6286822057146702</v>
      </c>
      <c r="K1071">
        <v>301.32580754984201</v>
      </c>
      <c r="M1071">
        <v>34.231597706617102</v>
      </c>
      <c r="N1071">
        <v>-0.43097597180161701</v>
      </c>
      <c r="O1071">
        <v>0.58446059469920597</v>
      </c>
      <c r="P1071">
        <v>32.063818836850203</v>
      </c>
      <c r="Q1071">
        <v>23.863153421164402</v>
      </c>
    </row>
    <row r="1072" spans="1:17" x14ac:dyDescent="0.3">
      <c r="A1072" t="s">
        <v>2289</v>
      </c>
      <c r="B1072" t="s">
        <v>2290</v>
      </c>
      <c r="C1072" t="str">
        <f>IFERROR(VLOOKUP(Table1[[#This Row],[Ticker]],[1]!Table1[[Symbol]:[Industry]],2,FALSE),"-")</f>
        <v>-</v>
      </c>
      <c r="D1072" t="s">
        <v>582</v>
      </c>
      <c r="E1072">
        <v>1989.0931552500001</v>
      </c>
      <c r="F1072">
        <v>561.35</v>
      </c>
      <c r="G1072">
        <v>-40.196402203218597</v>
      </c>
      <c r="H1072">
        <v>0.68811753267125797</v>
      </c>
      <c r="I1072">
        <v>-25.854240616536899</v>
      </c>
      <c r="J1072">
        <v>1.0496754829200801</v>
      </c>
      <c r="K1072">
        <v>544.25485542162301</v>
      </c>
      <c r="L1072">
        <v>605.76210849804704</v>
      </c>
      <c r="M1072">
        <v>31.750859140244501</v>
      </c>
      <c r="N1072">
        <v>2.7002691878845</v>
      </c>
      <c r="O1072">
        <v>1.1962069017385499</v>
      </c>
      <c r="P1072">
        <v>41.035004898904397</v>
      </c>
      <c r="Q1072">
        <v>21.7546903806528</v>
      </c>
    </row>
    <row r="1073" spans="1:17" hidden="1" x14ac:dyDescent="0.3">
      <c r="A1073" t="s">
        <v>2291</v>
      </c>
      <c r="B1073" t="s">
        <v>2292</v>
      </c>
      <c r="C1073" t="str">
        <f>IFERROR(VLOOKUP(Table1[[#This Row],[Ticker]],[1]!Table1[[Symbol]:[Industry]],2,FALSE),"-")</f>
        <v>-</v>
      </c>
      <c r="D1073" t="s">
        <v>261</v>
      </c>
      <c r="E1073">
        <v>1985.0882467849999</v>
      </c>
      <c r="F1073">
        <v>2.58</v>
      </c>
      <c r="G1073">
        <v>178.90043078431901</v>
      </c>
      <c r="H1073">
        <v>49.435348472305698</v>
      </c>
      <c r="I1073">
        <v>67.363898672680506</v>
      </c>
      <c r="J1073">
        <v>18.6892944244501</v>
      </c>
      <c r="K1073">
        <v>1.81415546027061</v>
      </c>
      <c r="L1073">
        <v>1.56786694631148</v>
      </c>
      <c r="M1073">
        <v>40.001374231833402</v>
      </c>
      <c r="N1073">
        <v>31.231296507062002</v>
      </c>
      <c r="O1073">
        <v>2.7853912425308098</v>
      </c>
      <c r="P1073">
        <v>0.775193798449613</v>
      </c>
      <c r="Q1073">
        <v>268.57142857142799</v>
      </c>
    </row>
    <row r="1074" spans="1:17" hidden="1" x14ac:dyDescent="0.3">
      <c r="A1074" t="s">
        <v>2293</v>
      </c>
      <c r="B1074" t="s">
        <v>2294</v>
      </c>
      <c r="C1074" t="str">
        <f>IFERROR(VLOOKUP(Table1[[#This Row],[Ticker]],[1]!Table1[[Symbol]:[Industry]],2,FALSE),"-")</f>
        <v>-</v>
      </c>
      <c r="D1074" t="s">
        <v>1565</v>
      </c>
      <c r="E1074">
        <v>1984.1380216</v>
      </c>
      <c r="F1074">
        <v>61.96</v>
      </c>
      <c r="G1074">
        <v>-1.07962903621893</v>
      </c>
      <c r="H1074">
        <v>-6.9779362455128799</v>
      </c>
      <c r="I1074">
        <v>6.2063281929373701</v>
      </c>
      <c r="J1074">
        <v>0.66973277670256803</v>
      </c>
      <c r="K1074">
        <v>60.628991587567</v>
      </c>
      <c r="L1074">
        <v>56.129156654289503</v>
      </c>
      <c r="M1074">
        <v>58.880462682991599</v>
      </c>
      <c r="N1074">
        <v>1.0930741017296901</v>
      </c>
      <c r="O1074">
        <v>1.0565263882145799</v>
      </c>
      <c r="P1074">
        <v>3.2117495158166598</v>
      </c>
      <c r="Q1074">
        <v>29.0833333333333</v>
      </c>
    </row>
    <row r="1075" spans="1:17" hidden="1" x14ac:dyDescent="0.3">
      <c r="A1075" t="s">
        <v>2295</v>
      </c>
      <c r="B1075" t="s">
        <v>2296</v>
      </c>
      <c r="C1075" t="str">
        <f>IFERROR(VLOOKUP(Table1[[#This Row],[Ticker]],[1]!Table1[[Symbol]:[Industry]],2,FALSE),"-")</f>
        <v>-</v>
      </c>
      <c r="D1075" t="s">
        <v>417</v>
      </c>
      <c r="E1075">
        <v>1981.6819743000001</v>
      </c>
      <c r="F1075">
        <v>230.97</v>
      </c>
      <c r="G1075">
        <v>179.67931941487001</v>
      </c>
      <c r="H1075">
        <v>-0.87199149602720405</v>
      </c>
      <c r="I1075">
        <v>35.063381213881499</v>
      </c>
      <c r="J1075">
        <v>-1.22850786843328</v>
      </c>
      <c r="K1075">
        <v>210.561577259541</v>
      </c>
      <c r="L1075">
        <v>175.57501691133399</v>
      </c>
      <c r="M1075">
        <v>79.713193683832799</v>
      </c>
      <c r="N1075">
        <v>4.9320344670150398</v>
      </c>
      <c r="O1075">
        <v>1.1491889679949701</v>
      </c>
      <c r="P1075">
        <v>4.9919903017707901</v>
      </c>
      <c r="Q1075">
        <v>210.443548387096</v>
      </c>
    </row>
    <row r="1076" spans="1:17" hidden="1" x14ac:dyDescent="0.3">
      <c r="A1076" t="s">
        <v>2297</v>
      </c>
      <c r="B1076" t="s">
        <v>2298</v>
      </c>
      <c r="C1076" t="str">
        <f>IFERROR(VLOOKUP(Table1[[#This Row],[Ticker]],[1]!Table1[[Symbol]:[Industry]],2,FALSE),"-")</f>
        <v>-</v>
      </c>
      <c r="D1076" t="s">
        <v>129</v>
      </c>
      <c r="E1076">
        <v>1978.986477615</v>
      </c>
      <c r="F1076">
        <v>174.63</v>
      </c>
      <c r="G1076">
        <v>95.031396378104105</v>
      </c>
      <c r="H1076">
        <v>30.1479133351671</v>
      </c>
      <c r="I1076">
        <v>36.365973150796897</v>
      </c>
      <c r="J1076">
        <v>1.29726057560272</v>
      </c>
      <c r="K1076">
        <v>148.315851359308</v>
      </c>
      <c r="L1076">
        <v>127.21325722413999</v>
      </c>
      <c r="M1076">
        <v>78.2245051840614</v>
      </c>
      <c r="N1076">
        <v>9.0886876213783498</v>
      </c>
      <c r="O1076">
        <v>2.1391228226347798</v>
      </c>
      <c r="P1076">
        <v>6.5109087785603901</v>
      </c>
      <c r="Q1076">
        <v>132.220744680851</v>
      </c>
    </row>
    <row r="1077" spans="1:17" hidden="1" x14ac:dyDescent="0.3">
      <c r="A1077" t="s">
        <v>2299</v>
      </c>
      <c r="B1077" t="s">
        <v>2300</v>
      </c>
      <c r="C1077" t="str">
        <f>IFERROR(VLOOKUP(Table1[[#This Row],[Ticker]],[1]!Table1[[Symbol]:[Industry]],2,FALSE),"-")</f>
        <v>-</v>
      </c>
      <c r="D1077" t="s">
        <v>137</v>
      </c>
      <c r="E1077">
        <v>1974.0786413400001</v>
      </c>
      <c r="F1077">
        <v>112.8</v>
      </c>
      <c r="G1077">
        <v>29.891566964818999</v>
      </c>
      <c r="H1077">
        <v>-7.3290461085579004</v>
      </c>
      <c r="I1077">
        <v>-14.444425967726101</v>
      </c>
      <c r="J1077">
        <v>-0.55128528569479895</v>
      </c>
      <c r="K1077">
        <v>115.44482245544501</v>
      </c>
      <c r="L1077">
        <v>110.020296692442</v>
      </c>
      <c r="M1077">
        <v>41.026791676498199</v>
      </c>
      <c r="N1077">
        <v>-0.51622366104616602</v>
      </c>
      <c r="O1077">
        <v>0.68733359534317495</v>
      </c>
      <c r="P1077">
        <v>24.911347517730398</v>
      </c>
      <c r="Q1077">
        <v>79.189833200953103</v>
      </c>
    </row>
    <row r="1078" spans="1:17" hidden="1" x14ac:dyDescent="0.3">
      <c r="A1078" t="s">
        <v>2301</v>
      </c>
      <c r="B1078" t="s">
        <v>2302</v>
      </c>
      <c r="C1078" t="str">
        <f>IFERROR(VLOOKUP(Table1[[#This Row],[Ticker]],[1]!Table1[[Symbol]:[Industry]],2,FALSE),"-")</f>
        <v>-</v>
      </c>
      <c r="D1078" t="s">
        <v>597</v>
      </c>
      <c r="E1078">
        <v>1969.68181929</v>
      </c>
      <c r="F1078">
        <v>521.95000000000005</v>
      </c>
      <c r="G1078">
        <v>90.741351183838802</v>
      </c>
      <c r="H1078">
        <v>-12.2993431863878</v>
      </c>
      <c r="I1078">
        <v>8.7220882785975107</v>
      </c>
      <c r="J1078">
        <v>-2.9892720601253502</v>
      </c>
      <c r="K1078">
        <v>546.96476779276895</v>
      </c>
      <c r="L1078">
        <v>498.67343396025899</v>
      </c>
      <c r="M1078">
        <v>63.071681536764999</v>
      </c>
      <c r="N1078">
        <v>-2.1553970668864499</v>
      </c>
      <c r="O1078">
        <v>0.94071409521703198</v>
      </c>
      <c r="P1078">
        <v>32.186991091100602</v>
      </c>
      <c r="Q1078">
        <v>126.83615819209</v>
      </c>
    </row>
    <row r="1079" spans="1:17" hidden="1" x14ac:dyDescent="0.3">
      <c r="A1079" t="s">
        <v>2303</v>
      </c>
      <c r="B1079" t="s">
        <v>2304</v>
      </c>
      <c r="C1079" t="str">
        <f>IFERROR(VLOOKUP(Table1[[#This Row],[Ticker]],[1]!Table1[[Symbol]:[Industry]],2,FALSE),"-")</f>
        <v>-</v>
      </c>
      <c r="D1079" t="s">
        <v>65</v>
      </c>
      <c r="E1079">
        <v>1962.7555589999999</v>
      </c>
      <c r="F1079">
        <v>219.64</v>
      </c>
      <c r="G1079">
        <v>32.9546034650146</v>
      </c>
      <c r="H1079">
        <v>0.241533552570148</v>
      </c>
      <c r="I1079">
        <v>10.3800007537985</v>
      </c>
      <c r="J1079">
        <v>1.0830004285909001</v>
      </c>
      <c r="K1079">
        <v>214.049483468201</v>
      </c>
      <c r="L1079">
        <v>199.253645408615</v>
      </c>
      <c r="M1079">
        <v>57.682366567339002</v>
      </c>
      <c r="N1079">
        <v>2.43396013880368</v>
      </c>
      <c r="O1079">
        <v>1.4709015601862701</v>
      </c>
      <c r="P1079">
        <v>20.128391914041099</v>
      </c>
      <c r="Q1079">
        <v>65.634779985671699</v>
      </c>
    </row>
    <row r="1080" spans="1:17" hidden="1" x14ac:dyDescent="0.3">
      <c r="A1080" t="s">
        <v>2305</v>
      </c>
      <c r="B1080" t="s">
        <v>2306</v>
      </c>
      <c r="C1080" t="str">
        <f>IFERROR(VLOOKUP(Table1[[#This Row],[Ticker]],[1]!Table1[[Symbol]:[Industry]],2,FALSE),"-")</f>
        <v>-</v>
      </c>
      <c r="E1080">
        <v>1958.468409975</v>
      </c>
      <c r="F1080">
        <v>1991.7</v>
      </c>
      <c r="G1080">
        <v>471.06415495501</v>
      </c>
      <c r="H1080">
        <v>28.877877018276301</v>
      </c>
      <c r="I1080">
        <v>193.09195856406399</v>
      </c>
      <c r="J1080">
        <v>8.0524680655116292</v>
      </c>
      <c r="K1080">
        <v>1627.00691990881</v>
      </c>
      <c r="L1080">
        <v>1154.9119796115299</v>
      </c>
      <c r="M1080">
        <v>48.774860485091097</v>
      </c>
      <c r="N1080">
        <v>11.9332095919171</v>
      </c>
      <c r="O1080">
        <v>1.63637105690925</v>
      </c>
      <c r="P1080">
        <v>6.92624391223577</v>
      </c>
      <c r="Q1080">
        <v>522.40625</v>
      </c>
    </row>
    <row r="1081" spans="1:17" hidden="1" x14ac:dyDescent="0.3">
      <c r="A1081" t="s">
        <v>2307</v>
      </c>
      <c r="B1081" t="s">
        <v>2308</v>
      </c>
      <c r="C1081" t="str">
        <f>IFERROR(VLOOKUP(Table1[[#This Row],[Ticker]],[1]!Table1[[Symbol]:[Industry]],2,FALSE),"-")</f>
        <v>-</v>
      </c>
      <c r="D1081" t="s">
        <v>129</v>
      </c>
      <c r="E1081">
        <v>1947.7014771250001</v>
      </c>
      <c r="F1081">
        <v>272.14999999999998</v>
      </c>
      <c r="G1081">
        <v>27.325234541668198</v>
      </c>
      <c r="H1081">
        <v>-4.1119986168615101</v>
      </c>
      <c r="I1081">
        <v>-21.322997426736499</v>
      </c>
      <c r="J1081">
        <v>-2.22186504802825</v>
      </c>
      <c r="K1081">
        <v>280.16840024972601</v>
      </c>
      <c r="L1081">
        <v>276.08197566535898</v>
      </c>
      <c r="M1081">
        <v>62.670170863622097</v>
      </c>
      <c r="N1081">
        <v>-0.44398974046158102</v>
      </c>
      <c r="O1081">
        <v>1.12031294595182</v>
      </c>
      <c r="P1081">
        <v>47.198236266764603</v>
      </c>
      <c r="Q1081">
        <v>59.571973028437299</v>
      </c>
    </row>
    <row r="1082" spans="1:17" hidden="1" x14ac:dyDescent="0.3">
      <c r="A1082" t="s">
        <v>2309</v>
      </c>
      <c r="B1082" t="s">
        <v>2310</v>
      </c>
      <c r="C1082" t="str">
        <f>IFERROR(VLOOKUP(Table1[[#This Row],[Ticker]],[1]!Table1[[Symbol]:[Industry]],2,FALSE),"-")</f>
        <v>-</v>
      </c>
      <c r="D1082" t="s">
        <v>119</v>
      </c>
      <c r="E1082">
        <v>1947.6936415799901</v>
      </c>
      <c r="F1082">
        <v>126.93</v>
      </c>
      <c r="G1082">
        <v>170.55706553124099</v>
      </c>
      <c r="H1082">
        <v>-3.3142576718454801</v>
      </c>
      <c r="I1082">
        <v>-33.076293319235504</v>
      </c>
      <c r="J1082">
        <v>2.0589714305194701E-2</v>
      </c>
      <c r="K1082">
        <v>129.46157028659201</v>
      </c>
      <c r="L1082">
        <v>129.63824613126201</v>
      </c>
      <c r="M1082">
        <v>38.761442105584898</v>
      </c>
      <c r="N1082">
        <v>3.0409857598133501</v>
      </c>
      <c r="O1082">
        <v>1.3524485324328701</v>
      </c>
      <c r="P1082">
        <v>116.182147640431</v>
      </c>
      <c r="Q1082">
        <v>262.65714285714199</v>
      </c>
    </row>
    <row r="1083" spans="1:17" hidden="1" x14ac:dyDescent="0.3">
      <c r="A1083" t="s">
        <v>2311</v>
      </c>
      <c r="B1083" t="s">
        <v>2312</v>
      </c>
      <c r="C1083" t="str">
        <f>IFERROR(VLOOKUP(Table1[[#This Row],[Ticker]],[1]!Table1[[Symbol]:[Industry]],2,FALSE),"-")</f>
        <v>-</v>
      </c>
      <c r="D1083" t="s">
        <v>273</v>
      </c>
      <c r="E1083">
        <v>1943.6088434400001</v>
      </c>
      <c r="F1083">
        <v>4939.1499999999996</v>
      </c>
      <c r="G1083">
        <v>137.51309900262899</v>
      </c>
      <c r="H1083">
        <v>1.8496475607788001</v>
      </c>
      <c r="I1083">
        <v>45.841496645548297</v>
      </c>
      <c r="J1083">
        <v>5.5272227666706701</v>
      </c>
      <c r="K1083">
        <v>4308.8729746711797</v>
      </c>
      <c r="L1083">
        <v>3606.6130472547002</v>
      </c>
      <c r="M1083">
        <v>65.114128299409302</v>
      </c>
      <c r="N1083">
        <v>10.581591318019299</v>
      </c>
      <c r="O1083">
        <v>1.0149089225069401</v>
      </c>
      <c r="P1083">
        <v>2.55610783231932</v>
      </c>
      <c r="Q1083">
        <v>176.69533066300599</v>
      </c>
    </row>
    <row r="1084" spans="1:17" hidden="1" x14ac:dyDescent="0.3">
      <c r="A1084" t="s">
        <v>2313</v>
      </c>
      <c r="B1084" t="s">
        <v>2314</v>
      </c>
      <c r="C1084" t="str">
        <f>IFERROR(VLOOKUP(Table1[[#This Row],[Ticker]],[1]!Table1[[Symbol]:[Industry]],2,FALSE),"-")</f>
        <v>-</v>
      </c>
      <c r="D1084" t="s">
        <v>1746</v>
      </c>
      <c r="E1084">
        <v>1937.1758295499999</v>
      </c>
      <c r="F1084">
        <v>173.57</v>
      </c>
      <c r="G1084">
        <v>27.692212525537101</v>
      </c>
      <c r="H1084">
        <v>-3.29535984903027</v>
      </c>
      <c r="I1084">
        <v>-12.946213425376101</v>
      </c>
      <c r="J1084">
        <v>2.7162453540753102</v>
      </c>
      <c r="K1084">
        <v>173.31756462445799</v>
      </c>
      <c r="L1084">
        <v>171.81080324914799</v>
      </c>
      <c r="M1084">
        <v>40.080494998106701</v>
      </c>
      <c r="N1084">
        <v>1.33158921820244</v>
      </c>
      <c r="O1084">
        <v>0.48609263786155599</v>
      </c>
      <c r="P1084">
        <v>25.4825142593766</v>
      </c>
      <c r="Q1084">
        <v>57.005879692446797</v>
      </c>
    </row>
    <row r="1085" spans="1:17" hidden="1" x14ac:dyDescent="0.3">
      <c r="A1085" t="s">
        <v>2315</v>
      </c>
      <c r="B1085" t="s">
        <v>2316</v>
      </c>
      <c r="C1085" t="str">
        <f>IFERROR(VLOOKUP(Table1[[#This Row],[Ticker]],[1]!Table1[[Symbol]:[Industry]],2,FALSE),"-")</f>
        <v>-</v>
      </c>
      <c r="D1085" t="s">
        <v>376</v>
      </c>
      <c r="E1085">
        <v>1931.17983</v>
      </c>
      <c r="F1085">
        <v>1738.65</v>
      </c>
      <c r="G1085">
        <v>533.95056447415902</v>
      </c>
      <c r="H1085">
        <v>62.000348472305703</v>
      </c>
      <c r="I1085">
        <v>186.739635735749</v>
      </c>
      <c r="J1085">
        <v>14.162413250287001</v>
      </c>
      <c r="K1085">
        <v>1176.55463254651</v>
      </c>
      <c r="L1085">
        <v>777.56102026690701</v>
      </c>
      <c r="M1085">
        <v>87.166366277462998</v>
      </c>
      <c r="N1085">
        <v>24.177925387694099</v>
      </c>
      <c r="O1085">
        <v>1.3370347407048899</v>
      </c>
      <c r="P1085">
        <v>0.43999654904667201</v>
      </c>
      <c r="Q1085">
        <v>595.46</v>
      </c>
    </row>
    <row r="1086" spans="1:17" hidden="1" x14ac:dyDescent="0.3">
      <c r="A1086" t="s">
        <v>2317</v>
      </c>
      <c r="B1086" t="s">
        <v>2318</v>
      </c>
      <c r="C1086" t="str">
        <f>IFERROR(VLOOKUP(Table1[[#This Row],[Ticker]],[1]!Table1[[Symbol]:[Industry]],2,FALSE),"-")</f>
        <v>-</v>
      </c>
      <c r="D1086" t="s">
        <v>354</v>
      </c>
      <c r="E1086">
        <v>1928.0947746649999</v>
      </c>
      <c r="F1086">
        <v>1278</v>
      </c>
      <c r="G1086">
        <v>-44.968069679507501</v>
      </c>
      <c r="H1086">
        <v>-8.8104308463556702</v>
      </c>
      <c r="I1086">
        <v>-11.704290602373201</v>
      </c>
      <c r="J1086">
        <v>0.42814877391548101</v>
      </c>
      <c r="K1086">
        <v>1273.6874852048099</v>
      </c>
      <c r="L1086">
        <v>1325.17912636549</v>
      </c>
      <c r="M1086">
        <v>23.031438752181799</v>
      </c>
      <c r="N1086">
        <v>1.7783702014769001</v>
      </c>
      <c r="O1086">
        <v>0.91819281868721703</v>
      </c>
      <c r="P1086">
        <v>39.061032863849697</v>
      </c>
      <c r="Q1086">
        <v>11.5280565494371</v>
      </c>
    </row>
    <row r="1087" spans="1:17" hidden="1" x14ac:dyDescent="0.3">
      <c r="A1087" t="s">
        <v>2319</v>
      </c>
      <c r="B1087" t="s">
        <v>2320</v>
      </c>
      <c r="C1087" t="str">
        <f>IFERROR(VLOOKUP(Table1[[#This Row],[Ticker]],[1]!Table1[[Symbol]:[Industry]],2,FALSE),"-")</f>
        <v>-</v>
      </c>
      <c r="D1087" t="s">
        <v>819</v>
      </c>
      <c r="E1087">
        <v>1927.688388715</v>
      </c>
      <c r="F1087">
        <v>9.3800000000000008</v>
      </c>
      <c r="G1087">
        <v>-97.636175224990694</v>
      </c>
      <c r="H1087">
        <v>-10.981318194360901</v>
      </c>
      <c r="I1087">
        <v>-62.709992952935202</v>
      </c>
      <c r="K1087">
        <v>12.2894296795962</v>
      </c>
      <c r="L1087">
        <v>16.9575383003524</v>
      </c>
      <c r="M1087">
        <v>21.428162892539799</v>
      </c>
      <c r="N1087">
        <v>-11.517937435677201</v>
      </c>
      <c r="O1087">
        <v>0.61806417603180197</v>
      </c>
      <c r="P1087">
        <v>288.59275053304901</v>
      </c>
      <c r="Q1087">
        <v>8.4393063583815007</v>
      </c>
    </row>
    <row r="1088" spans="1:17" hidden="1" x14ac:dyDescent="0.3">
      <c r="A1088" t="s">
        <v>2321</v>
      </c>
      <c r="B1088" t="s">
        <v>2322</v>
      </c>
      <c r="C1088" t="str">
        <f>IFERROR(VLOOKUP(Table1[[#This Row],[Ticker]],[1]!Table1[[Symbol]:[Industry]],2,FALSE),"-")</f>
        <v>-</v>
      </c>
      <c r="D1088" t="s">
        <v>268</v>
      </c>
      <c r="E1088">
        <v>1927.3784112000001</v>
      </c>
      <c r="F1088">
        <v>457.55</v>
      </c>
      <c r="G1088">
        <v>19.776889305237599</v>
      </c>
      <c r="H1088">
        <v>4.0498175575172697</v>
      </c>
      <c r="I1088">
        <v>-22.466625556876899</v>
      </c>
      <c r="J1088">
        <v>2.73233984303846</v>
      </c>
      <c r="K1088">
        <v>418.880352427883</v>
      </c>
      <c r="L1088">
        <v>439.59704359668802</v>
      </c>
      <c r="M1088">
        <v>28.835087536668201</v>
      </c>
      <c r="N1088">
        <v>9.4783809831034898</v>
      </c>
      <c r="O1088">
        <v>0.94798580409401001</v>
      </c>
      <c r="P1088">
        <v>40.061195497759797</v>
      </c>
      <c r="Q1088">
        <v>50.7081686429512</v>
      </c>
    </row>
    <row r="1089" spans="1:17" hidden="1" x14ac:dyDescent="0.3">
      <c r="A1089" t="s">
        <v>2323</v>
      </c>
      <c r="B1089" t="s">
        <v>2324</v>
      </c>
      <c r="C1089" t="str">
        <f>IFERROR(VLOOKUP(Table1[[#This Row],[Ticker]],[1]!Table1[[Symbol]:[Industry]],2,FALSE),"-")</f>
        <v>-</v>
      </c>
      <c r="D1089" t="s">
        <v>383</v>
      </c>
      <c r="E1089">
        <v>1922.488145325</v>
      </c>
      <c r="F1089">
        <v>11.91</v>
      </c>
      <c r="G1089">
        <v>-30.105171456576901</v>
      </c>
      <c r="H1089">
        <v>-12.545420758463401</v>
      </c>
      <c r="I1089">
        <v>-11.317135810078</v>
      </c>
      <c r="J1089">
        <v>-2.7635301836539901</v>
      </c>
      <c r="K1089">
        <v>12.3912546670501</v>
      </c>
      <c r="L1089">
        <v>12.612498430549699</v>
      </c>
      <c r="M1089">
        <v>40.750282947884401</v>
      </c>
      <c r="N1089">
        <v>-0.995697926588479</v>
      </c>
      <c r="O1089">
        <v>0.47367735913522702</v>
      </c>
      <c r="P1089">
        <v>41.337811363000199</v>
      </c>
      <c r="Q1089">
        <v>20.303030303030202</v>
      </c>
    </row>
    <row r="1090" spans="1:17" hidden="1" x14ac:dyDescent="0.3">
      <c r="A1090" t="s">
        <v>2325</v>
      </c>
      <c r="B1090" t="s">
        <v>2326</v>
      </c>
      <c r="C1090" t="str">
        <f>IFERROR(VLOOKUP(Table1[[#This Row],[Ticker]],[1]!Table1[[Symbol]:[Industry]],2,FALSE),"-")</f>
        <v>-</v>
      </c>
      <c r="D1090" t="s">
        <v>1453</v>
      </c>
      <c r="E1090">
        <v>1911.9603386399999</v>
      </c>
      <c r="F1090">
        <v>2363.0500000000002</v>
      </c>
      <c r="G1090">
        <v>43.547661251483198</v>
      </c>
      <c r="H1090">
        <v>5.1838680004347397</v>
      </c>
      <c r="I1090">
        <v>3.26267704668631</v>
      </c>
      <c r="J1090">
        <v>7.4607239521804898</v>
      </c>
      <c r="K1090">
        <v>2166.21122881875</v>
      </c>
      <c r="L1090">
        <v>2079.8594308312199</v>
      </c>
      <c r="M1090">
        <v>43.218988371677803</v>
      </c>
      <c r="N1090">
        <v>8.0922699565110605</v>
      </c>
      <c r="O1090">
        <v>2.62721121860729</v>
      </c>
      <c r="P1090">
        <v>5.7510420854404103</v>
      </c>
      <c r="Q1090">
        <v>75.730646240797199</v>
      </c>
    </row>
    <row r="1091" spans="1:17" x14ac:dyDescent="0.3">
      <c r="A1091" t="s">
        <v>2327</v>
      </c>
      <c r="B1091" t="s">
        <v>2328</v>
      </c>
      <c r="C1091" t="str">
        <f>IFERROR(VLOOKUP(Table1[[#This Row],[Ticker]],[1]!Table1[[Symbol]:[Industry]],2,FALSE),"-")</f>
        <v>-</v>
      </c>
      <c r="D1091" t="s">
        <v>283</v>
      </c>
      <c r="E1091">
        <v>1911.5539696000001</v>
      </c>
      <c r="F1091">
        <v>623.35</v>
      </c>
      <c r="G1091">
        <v>-17.900105027984999</v>
      </c>
      <c r="H1091">
        <v>1.79737483144909</v>
      </c>
      <c r="I1091">
        <v>-26.8679078812428</v>
      </c>
      <c r="J1091">
        <v>-4.4028089961154997</v>
      </c>
      <c r="K1091">
        <v>605.29880459544904</v>
      </c>
      <c r="L1091">
        <v>617.54037759658297</v>
      </c>
      <c r="M1091">
        <v>53.459550516160697</v>
      </c>
      <c r="N1091">
        <v>1.84742265467181</v>
      </c>
      <c r="O1091">
        <v>1.8655900335862701</v>
      </c>
      <c r="P1091">
        <v>23.189219539584499</v>
      </c>
      <c r="Q1091">
        <v>38.954525189478296</v>
      </c>
    </row>
    <row r="1092" spans="1:17" hidden="1" x14ac:dyDescent="0.3">
      <c r="A1092" t="s">
        <v>2329</v>
      </c>
      <c r="B1092" t="s">
        <v>2330</v>
      </c>
      <c r="C1092" t="str">
        <f>IFERROR(VLOOKUP(Table1[[#This Row],[Ticker]],[1]!Table1[[Symbol]:[Industry]],2,FALSE),"-")</f>
        <v>-</v>
      </c>
      <c r="D1092" t="s">
        <v>2331</v>
      </c>
      <c r="E1092">
        <v>1906.5157125000001</v>
      </c>
      <c r="F1092">
        <v>1109.8</v>
      </c>
      <c r="G1092">
        <v>-3.7225641593819701</v>
      </c>
      <c r="H1092">
        <v>-10.7821457418747</v>
      </c>
      <c r="I1092">
        <v>-20.584568006940199</v>
      </c>
      <c r="J1092">
        <v>-1.19745009003972</v>
      </c>
      <c r="K1092">
        <v>1138.7015338486699</v>
      </c>
      <c r="L1092">
        <v>1134.96402217174</v>
      </c>
      <c r="M1092">
        <v>58.364265749748</v>
      </c>
      <c r="N1092">
        <v>-0.42525623865206003</v>
      </c>
      <c r="O1092">
        <v>1.1512096447854701</v>
      </c>
      <c r="P1092">
        <v>30.7397729320598</v>
      </c>
      <c r="Q1092">
        <v>33.293298102329999</v>
      </c>
    </row>
    <row r="1093" spans="1:17" hidden="1" x14ac:dyDescent="0.3">
      <c r="A1093" t="s">
        <v>2332</v>
      </c>
      <c r="B1093" t="s">
        <v>2333</v>
      </c>
      <c r="C1093" t="str">
        <f>IFERROR(VLOOKUP(Table1[[#This Row],[Ticker]],[1]!Table1[[Symbol]:[Industry]],2,FALSE),"-")</f>
        <v>-</v>
      </c>
      <c r="D1093" t="s">
        <v>1565</v>
      </c>
      <c r="E1093">
        <v>1906.0882018</v>
      </c>
      <c r="F1093">
        <v>63.45</v>
      </c>
      <c r="G1093">
        <v>-1.6161853231549399</v>
      </c>
      <c r="H1093">
        <v>-6.0200778842833902</v>
      </c>
      <c r="I1093">
        <v>6.1976783231571098</v>
      </c>
      <c r="J1093">
        <v>1.5490676177379701</v>
      </c>
      <c r="K1093">
        <v>62.137066001457796</v>
      </c>
      <c r="L1093">
        <v>57.535855638540397</v>
      </c>
      <c r="M1093">
        <v>59.453032016997597</v>
      </c>
      <c r="N1093">
        <v>1.00722543912825</v>
      </c>
      <c r="O1093">
        <v>1.0394604188741201</v>
      </c>
      <c r="P1093">
        <v>3.8770685579195998</v>
      </c>
      <c r="Q1093">
        <v>28.181818181818102</v>
      </c>
    </row>
    <row r="1094" spans="1:17" hidden="1" x14ac:dyDescent="0.3">
      <c r="A1094" t="s">
        <v>2334</v>
      </c>
      <c r="B1094" t="s">
        <v>2335</v>
      </c>
      <c r="C1094" t="str">
        <f>IFERROR(VLOOKUP(Table1[[#This Row],[Ticker]],[1]!Table1[[Symbol]:[Industry]],2,FALSE),"-")</f>
        <v>-</v>
      </c>
      <c r="D1094" t="s">
        <v>621</v>
      </c>
      <c r="E1094">
        <v>1905.0985629299901</v>
      </c>
      <c r="F1094">
        <v>416.45</v>
      </c>
      <c r="G1094">
        <v>11.1109147171363</v>
      </c>
      <c r="H1094">
        <v>5.5770172884006799</v>
      </c>
      <c r="I1094">
        <v>-0.78724916186403204</v>
      </c>
      <c r="J1094">
        <v>-0.61852042177703703</v>
      </c>
      <c r="K1094">
        <v>409.80919426628998</v>
      </c>
      <c r="L1094">
        <v>396.18804204054601</v>
      </c>
      <c r="M1094">
        <v>22.612850572840699</v>
      </c>
      <c r="N1094">
        <v>2.6046942958624002</v>
      </c>
      <c r="O1094">
        <v>1.4645181672752701</v>
      </c>
      <c r="P1094">
        <v>51.266658662504497</v>
      </c>
      <c r="Q1094">
        <v>52.127853881278497</v>
      </c>
    </row>
    <row r="1095" spans="1:17" hidden="1" x14ac:dyDescent="0.3">
      <c r="A1095" t="s">
        <v>2336</v>
      </c>
      <c r="B1095" t="s">
        <v>2337</v>
      </c>
      <c r="C1095" t="str">
        <f>IFERROR(VLOOKUP(Table1[[#This Row],[Ticker]],[1]!Table1[[Symbol]:[Industry]],2,FALSE),"-")</f>
        <v>-</v>
      </c>
      <c r="D1095" t="s">
        <v>1565</v>
      </c>
      <c r="E1095">
        <v>1905.052968</v>
      </c>
      <c r="F1095">
        <v>63.52</v>
      </c>
      <c r="G1095">
        <v>-1.1213006381737101</v>
      </c>
      <c r="H1095">
        <v>-6.1730997234507701</v>
      </c>
      <c r="I1095">
        <v>5.9833229055182597</v>
      </c>
      <c r="J1095">
        <v>1.38692974394788</v>
      </c>
      <c r="K1095">
        <v>62.109624542258203</v>
      </c>
      <c r="L1095">
        <v>57.526716024951597</v>
      </c>
      <c r="M1095">
        <v>55.931821315525497</v>
      </c>
      <c r="N1095">
        <v>1.1768089484857001</v>
      </c>
      <c r="O1095">
        <v>0.72895248674090396</v>
      </c>
      <c r="P1095">
        <v>4.9275818639798503</v>
      </c>
      <c r="Q1095">
        <v>29.0794553952448</v>
      </c>
    </row>
    <row r="1096" spans="1:17" hidden="1" x14ac:dyDescent="0.3">
      <c r="A1096" t="s">
        <v>2338</v>
      </c>
      <c r="B1096" t="s">
        <v>2339</v>
      </c>
      <c r="C1096" t="str">
        <f>IFERROR(VLOOKUP(Table1[[#This Row],[Ticker]],[1]!Table1[[Symbol]:[Industry]],2,FALSE),"-")</f>
        <v>-</v>
      </c>
      <c r="D1096" t="s">
        <v>668</v>
      </c>
      <c r="E1096">
        <v>1901.11000107</v>
      </c>
      <c r="F1096">
        <v>757.58</v>
      </c>
      <c r="G1096">
        <v>38.508966390301303</v>
      </c>
      <c r="H1096">
        <v>1.34601329225035</v>
      </c>
      <c r="I1096">
        <v>27.7430113400296</v>
      </c>
      <c r="J1096">
        <v>0.69075040498596296</v>
      </c>
      <c r="K1096">
        <v>712.10011529459905</v>
      </c>
      <c r="L1096">
        <v>611.95688376258295</v>
      </c>
      <c r="M1096">
        <v>43.078312623575101</v>
      </c>
      <c r="N1096">
        <v>2.21493833158548</v>
      </c>
      <c r="O1096">
        <v>0.90459035344191097</v>
      </c>
      <c r="P1096">
        <v>3.7184191768526</v>
      </c>
      <c r="Q1096">
        <v>70.799233457332804</v>
      </c>
    </row>
    <row r="1097" spans="1:17" hidden="1" x14ac:dyDescent="0.3">
      <c r="A1097" t="s">
        <v>2340</v>
      </c>
      <c r="B1097" t="s">
        <v>2341</v>
      </c>
      <c r="C1097" t="str">
        <f>IFERROR(VLOOKUP(Table1[[#This Row],[Ticker]],[1]!Table1[[Symbol]:[Industry]],2,FALSE),"-")</f>
        <v>-</v>
      </c>
      <c r="D1097" t="s">
        <v>621</v>
      </c>
      <c r="E1097">
        <v>1898.5494000000001</v>
      </c>
      <c r="F1097">
        <v>345.6</v>
      </c>
      <c r="G1097">
        <v>2.8751695453468198</v>
      </c>
      <c r="H1097">
        <v>-4.0991033167443902</v>
      </c>
      <c r="I1097">
        <v>-3.8675371685220199</v>
      </c>
      <c r="J1097">
        <v>0.44008929962179999</v>
      </c>
      <c r="K1097">
        <v>341.52277667615903</v>
      </c>
      <c r="L1097">
        <v>325.722167614917</v>
      </c>
      <c r="M1097">
        <v>33.034815572997097</v>
      </c>
      <c r="N1097">
        <v>1.7688379220089401</v>
      </c>
      <c r="O1097">
        <v>0.93455218836856402</v>
      </c>
      <c r="P1097">
        <v>14.1782407407407</v>
      </c>
      <c r="Q1097">
        <v>52.246696035242302</v>
      </c>
    </row>
    <row r="1098" spans="1:17" hidden="1" x14ac:dyDescent="0.3">
      <c r="A1098" t="s">
        <v>2342</v>
      </c>
      <c r="B1098" t="s">
        <v>2343</v>
      </c>
      <c r="C1098" t="str">
        <f>IFERROR(VLOOKUP(Table1[[#This Row],[Ticker]],[1]!Table1[[Symbol]:[Industry]],2,FALSE),"-")</f>
        <v>-</v>
      </c>
      <c r="D1098" t="s">
        <v>238</v>
      </c>
      <c r="E1098">
        <v>1889.5069896499999</v>
      </c>
      <c r="F1098">
        <v>1343.3</v>
      </c>
      <c r="G1098">
        <v>-7.4943454728873098</v>
      </c>
      <c r="H1098">
        <v>-5.42474829599806</v>
      </c>
      <c r="I1098">
        <v>-21.765655014150202</v>
      </c>
      <c r="J1098">
        <v>-4.1057469114573202</v>
      </c>
      <c r="K1098">
        <v>1353.93063428336</v>
      </c>
      <c r="L1098">
        <v>1342.80226881249</v>
      </c>
      <c r="M1098">
        <v>59.014623874948001</v>
      </c>
      <c r="N1098">
        <v>0.69604390948196904</v>
      </c>
      <c r="O1098">
        <v>2.44217724713475</v>
      </c>
      <c r="P1098">
        <v>31.7650562048686</v>
      </c>
      <c r="Q1098">
        <v>31.438356164383499</v>
      </c>
    </row>
    <row r="1099" spans="1:17" hidden="1" x14ac:dyDescent="0.3">
      <c r="A1099" t="s">
        <v>2344</v>
      </c>
      <c r="B1099" t="s">
        <v>2345</v>
      </c>
      <c r="C1099" t="str">
        <f>IFERROR(VLOOKUP(Table1[[#This Row],[Ticker]],[1]!Table1[[Symbol]:[Industry]],2,FALSE),"-")</f>
        <v>-</v>
      </c>
      <c r="D1099" t="s">
        <v>238</v>
      </c>
      <c r="E1099">
        <v>1883.411396</v>
      </c>
      <c r="F1099">
        <v>1322.3</v>
      </c>
      <c r="G1099">
        <v>16.997967019399301</v>
      </c>
      <c r="H1099">
        <v>-7.9426101075758897</v>
      </c>
      <c r="I1099">
        <v>-11.3475064861492</v>
      </c>
      <c r="J1099">
        <v>-0.79563483579393801</v>
      </c>
      <c r="K1099">
        <v>1321.3720396190899</v>
      </c>
      <c r="L1099">
        <v>1266.4362924951399</v>
      </c>
      <c r="M1099">
        <v>58.121742740919103</v>
      </c>
      <c r="N1099">
        <v>0.94184253445510602</v>
      </c>
      <c r="O1099">
        <v>0.89935713395811101</v>
      </c>
      <c r="P1099">
        <v>18.732511532935</v>
      </c>
      <c r="Q1099">
        <v>44.513661202185702</v>
      </c>
    </row>
    <row r="1100" spans="1:17" hidden="1" x14ac:dyDescent="0.3">
      <c r="A1100" t="s">
        <v>2346</v>
      </c>
      <c r="B1100" t="s">
        <v>2347</v>
      </c>
      <c r="C1100" t="str">
        <f>IFERROR(VLOOKUP(Table1[[#This Row],[Ticker]],[1]!Table1[[Symbol]:[Industry]],2,FALSE),"-")</f>
        <v>-</v>
      </c>
      <c r="E1100">
        <v>1880.096988815</v>
      </c>
      <c r="F1100">
        <v>4552.2</v>
      </c>
      <c r="G1100">
        <v>33.689136813969</v>
      </c>
      <c r="H1100">
        <v>12.0489848359421</v>
      </c>
      <c r="I1100">
        <v>34.548342600479899</v>
      </c>
      <c r="J1100">
        <v>4.7692046555216203</v>
      </c>
      <c r="K1100">
        <v>3802.51095565489</v>
      </c>
      <c r="L1100">
        <v>3268.2238237320898</v>
      </c>
      <c r="M1100">
        <v>53.547918121879</v>
      </c>
      <c r="N1100">
        <v>12.828808520252</v>
      </c>
      <c r="O1100">
        <v>0.95873179553891497</v>
      </c>
      <c r="P1100">
        <v>0.52282412899258202</v>
      </c>
      <c r="Q1100">
        <v>91.752316764953605</v>
      </c>
    </row>
    <row r="1101" spans="1:17" hidden="1" x14ac:dyDescent="0.3">
      <c r="A1101" t="s">
        <v>2348</v>
      </c>
      <c r="B1101" t="s">
        <v>2349</v>
      </c>
      <c r="C1101" t="str">
        <f>IFERROR(VLOOKUP(Table1[[#This Row],[Ticker]],[1]!Table1[[Symbol]:[Industry]],2,FALSE),"-")</f>
        <v>-</v>
      </c>
      <c r="D1101" t="s">
        <v>235</v>
      </c>
      <c r="E1101">
        <v>1879.5462434999999</v>
      </c>
      <c r="F1101">
        <v>470.5</v>
      </c>
      <c r="G1101">
        <v>13.428530756702701</v>
      </c>
      <c r="H1101">
        <v>-4.8935227288519796</v>
      </c>
      <c r="I1101">
        <v>-9.2645198126617707</v>
      </c>
      <c r="J1101">
        <v>1.8856338740760299</v>
      </c>
      <c r="K1101">
        <v>451.24989846078699</v>
      </c>
      <c r="L1101">
        <v>429.54573898016901</v>
      </c>
      <c r="M1101">
        <v>71.043829403912497</v>
      </c>
      <c r="N1101">
        <v>1.3694854707617401</v>
      </c>
      <c r="O1101">
        <v>1.2616035027245001</v>
      </c>
      <c r="P1101">
        <v>16.6843783209351</v>
      </c>
      <c r="Q1101">
        <v>43.009118541033402</v>
      </c>
    </row>
    <row r="1102" spans="1:17" hidden="1" x14ac:dyDescent="0.3">
      <c r="A1102" t="s">
        <v>2350</v>
      </c>
      <c r="B1102" t="s">
        <v>2351</v>
      </c>
      <c r="C1102" t="str">
        <f>IFERROR(VLOOKUP(Table1[[#This Row],[Ticker]],[1]!Table1[[Symbol]:[Industry]],2,FALSE),"-")</f>
        <v>-</v>
      </c>
      <c r="D1102" t="s">
        <v>597</v>
      </c>
      <c r="E1102">
        <v>1878.40574829</v>
      </c>
      <c r="F1102">
        <v>116.76</v>
      </c>
      <c r="G1102">
        <v>63.2390801620109</v>
      </c>
      <c r="H1102">
        <v>4.4077307969935697</v>
      </c>
      <c r="I1102">
        <v>15.9334059017312</v>
      </c>
      <c r="J1102">
        <v>2.7302709364668099</v>
      </c>
      <c r="K1102">
        <v>107.390228098446</v>
      </c>
      <c r="L1102">
        <v>98.760067208326504</v>
      </c>
      <c r="M1102">
        <v>45.2397938342597</v>
      </c>
      <c r="N1102">
        <v>7.9465479249845696</v>
      </c>
      <c r="O1102">
        <v>1.8814195536221201</v>
      </c>
      <c r="P1102">
        <v>10.0119904076738</v>
      </c>
      <c r="Q1102">
        <v>92.355848434925804</v>
      </c>
    </row>
    <row r="1103" spans="1:17" hidden="1" x14ac:dyDescent="0.3">
      <c r="A1103" t="s">
        <v>2352</v>
      </c>
      <c r="B1103" t="s">
        <v>2353</v>
      </c>
      <c r="C1103" t="str">
        <f>IFERROR(VLOOKUP(Table1[[#This Row],[Ticker]],[1]!Table1[[Symbol]:[Industry]],2,FALSE),"-")</f>
        <v>-</v>
      </c>
      <c r="D1103" t="s">
        <v>454</v>
      </c>
      <c r="E1103">
        <v>1877.5340000000001</v>
      </c>
      <c r="F1103">
        <v>1330.8</v>
      </c>
      <c r="G1103">
        <v>12.432659680821599</v>
      </c>
      <c r="H1103">
        <v>4.6522418224706898</v>
      </c>
      <c r="I1103">
        <v>-7.3843484481862296</v>
      </c>
      <c r="J1103">
        <v>0.72709818712432295</v>
      </c>
      <c r="K1103">
        <v>1268.7480360035499</v>
      </c>
      <c r="L1103">
        <v>1219.45854480139</v>
      </c>
      <c r="M1103">
        <v>52.143048954518399</v>
      </c>
      <c r="N1103">
        <v>4.3935383464141102</v>
      </c>
      <c r="O1103">
        <v>2.2358812831830601</v>
      </c>
      <c r="P1103">
        <v>20.604147880973802</v>
      </c>
      <c r="Q1103">
        <v>44.197637880593703</v>
      </c>
    </row>
    <row r="1104" spans="1:17" hidden="1" x14ac:dyDescent="0.3">
      <c r="A1104" t="s">
        <v>2354</v>
      </c>
      <c r="B1104" t="s">
        <v>2355</v>
      </c>
      <c r="C1104" t="str">
        <f>IFERROR(VLOOKUP(Table1[[#This Row],[Ticker]],[1]!Table1[[Symbol]:[Industry]],2,FALSE),"-")</f>
        <v>-</v>
      </c>
      <c r="D1104" t="s">
        <v>101</v>
      </c>
      <c r="E1104">
        <v>1873.83799250999</v>
      </c>
      <c r="F1104">
        <v>2979.25</v>
      </c>
      <c r="G1104">
        <v>-31.179904728073101</v>
      </c>
      <c r="H1104">
        <v>12.1886196954847</v>
      </c>
      <c r="I1104">
        <v>-5.4084756851266</v>
      </c>
      <c r="J1104">
        <v>1.3860030555242899</v>
      </c>
      <c r="K1104">
        <v>2675.1342022802201</v>
      </c>
      <c r="L1104">
        <v>2757.9864801068702</v>
      </c>
      <c r="M1104">
        <v>35.725712391542302</v>
      </c>
      <c r="N1104">
        <v>9.2751068041187601</v>
      </c>
      <c r="O1104">
        <v>1.7453740530302999</v>
      </c>
      <c r="P1104">
        <v>8.8847864395401306</v>
      </c>
      <c r="Q1104">
        <v>27.0117025131626</v>
      </c>
    </row>
    <row r="1105" spans="1:17" hidden="1" x14ac:dyDescent="0.3">
      <c r="A1105" t="s">
        <v>2356</v>
      </c>
      <c r="B1105" t="s">
        <v>2357</v>
      </c>
      <c r="C1105" t="str">
        <f>IFERROR(VLOOKUP(Table1[[#This Row],[Ticker]],[1]!Table1[[Symbol]:[Industry]],2,FALSE),"-")</f>
        <v>-</v>
      </c>
      <c r="D1105" t="s">
        <v>95</v>
      </c>
      <c r="E1105">
        <v>1863.04090329</v>
      </c>
      <c r="F1105">
        <v>162.16999999999999</v>
      </c>
      <c r="G1105">
        <v>0.88959487100675005</v>
      </c>
      <c r="H1105">
        <v>-8.7623259462988905</v>
      </c>
      <c r="I1105">
        <v>-17.124323940299899</v>
      </c>
      <c r="J1105">
        <v>-2.8394254952986802</v>
      </c>
      <c r="K1105">
        <v>167.996386503542</v>
      </c>
      <c r="L1105">
        <v>164.92167469412701</v>
      </c>
      <c r="M1105">
        <v>62.941045189900997</v>
      </c>
      <c r="N1105">
        <v>-1.39296099077588</v>
      </c>
      <c r="O1105">
        <v>0.849737549600033</v>
      </c>
      <c r="P1105">
        <v>33.5018807424307</v>
      </c>
      <c r="Q1105">
        <v>34.860706860706799</v>
      </c>
    </row>
    <row r="1106" spans="1:17" hidden="1" x14ac:dyDescent="0.3">
      <c r="A1106" t="s">
        <v>2358</v>
      </c>
      <c r="B1106" t="s">
        <v>2359</v>
      </c>
      <c r="C1106" t="str">
        <f>IFERROR(VLOOKUP(Table1[[#This Row],[Ticker]],[1]!Table1[[Symbol]:[Industry]],2,FALSE),"-")</f>
        <v>-</v>
      </c>
      <c r="D1106" t="s">
        <v>211</v>
      </c>
      <c r="E1106">
        <v>1858.5397697999999</v>
      </c>
      <c r="F1106">
        <v>1304.05</v>
      </c>
      <c r="G1106">
        <v>271.43783754656801</v>
      </c>
      <c r="H1106">
        <v>0.143023458948007</v>
      </c>
      <c r="I1106">
        <v>153.94604877410001</v>
      </c>
      <c r="J1106">
        <v>8.8143966953546293</v>
      </c>
      <c r="K1106">
        <v>1210.1297908696999</v>
      </c>
      <c r="L1106">
        <v>919.01727912314595</v>
      </c>
      <c r="M1106">
        <v>40.511765207133699</v>
      </c>
      <c r="N1106">
        <v>4.6086582184759299</v>
      </c>
      <c r="O1106">
        <v>1.44802180550872</v>
      </c>
      <c r="P1106">
        <v>14.470304052758699</v>
      </c>
      <c r="Q1106">
        <v>313.98412698412699</v>
      </c>
    </row>
    <row r="1107" spans="1:17" hidden="1" x14ac:dyDescent="0.3">
      <c r="A1107" t="s">
        <v>2360</v>
      </c>
      <c r="B1107" t="s">
        <v>2361</v>
      </c>
      <c r="C1107" t="str">
        <f>IFERROR(VLOOKUP(Table1[[#This Row],[Ticker]],[1]!Table1[[Symbol]:[Industry]],2,FALSE),"-")</f>
        <v>-</v>
      </c>
      <c r="D1107" t="s">
        <v>124</v>
      </c>
      <c r="E1107">
        <v>1854.6085157349901</v>
      </c>
      <c r="F1107">
        <v>17.899999999999999</v>
      </c>
      <c r="G1107">
        <v>26.237592751289501</v>
      </c>
      <c r="H1107">
        <v>-8.5452173658751001</v>
      </c>
      <c r="I1107">
        <v>1.5024921238505899</v>
      </c>
      <c r="J1107">
        <v>2.7464419870324499</v>
      </c>
      <c r="K1107">
        <v>17.712938587293301</v>
      </c>
      <c r="L1107">
        <v>16.746487647465901</v>
      </c>
      <c r="M1107">
        <v>36.516626036305802</v>
      </c>
      <c r="N1107">
        <v>3.5992682028917802</v>
      </c>
      <c r="O1107">
        <v>1.6563376945086901</v>
      </c>
      <c r="P1107">
        <v>47.235455039917397</v>
      </c>
      <c r="Q1107">
        <v>87.483148397801401</v>
      </c>
    </row>
    <row r="1108" spans="1:17" hidden="1" x14ac:dyDescent="0.3">
      <c r="A1108" t="s">
        <v>2362</v>
      </c>
      <c r="B1108" t="s">
        <v>2363</v>
      </c>
      <c r="C1108" t="str">
        <f>IFERROR(VLOOKUP(Table1[[#This Row],[Ticker]],[1]!Table1[[Symbol]:[Industry]],2,FALSE),"-")</f>
        <v>-</v>
      </c>
      <c r="D1108" t="s">
        <v>1812</v>
      </c>
      <c r="E1108">
        <v>1844.48</v>
      </c>
      <c r="F1108">
        <v>297.39999999999998</v>
      </c>
      <c r="G1108">
        <v>39.771240136252501</v>
      </c>
      <c r="H1108">
        <v>-4.1793564152301599</v>
      </c>
      <c r="I1108">
        <v>9.4732274593467398</v>
      </c>
      <c r="J1108">
        <v>-0.80564770180218304</v>
      </c>
      <c r="K1108">
        <v>289.08281999096198</v>
      </c>
      <c r="L1108">
        <v>263.06069197717102</v>
      </c>
      <c r="M1108">
        <v>39.697548517460397</v>
      </c>
      <c r="N1108">
        <v>1.87391793524436</v>
      </c>
      <c r="O1108">
        <v>0.37082183479118003</v>
      </c>
      <c r="P1108">
        <v>11.5501008742434</v>
      </c>
      <c r="Q1108">
        <v>72.305909617612897</v>
      </c>
    </row>
    <row r="1109" spans="1:17" hidden="1" x14ac:dyDescent="0.3">
      <c r="A1109" t="s">
        <v>2364</v>
      </c>
      <c r="B1109" t="s">
        <v>2365</v>
      </c>
      <c r="C1109" t="str">
        <f>IFERROR(VLOOKUP(Table1[[#This Row],[Ticker]],[1]!Table1[[Symbol]:[Industry]],2,FALSE),"-")</f>
        <v>-</v>
      </c>
      <c r="D1109" t="s">
        <v>400</v>
      </c>
      <c r="E1109">
        <v>1840.29285410999</v>
      </c>
      <c r="F1109">
        <v>225.57</v>
      </c>
      <c r="G1109">
        <v>-15.972911616224501</v>
      </c>
      <c r="H1109">
        <v>22.020614973272298</v>
      </c>
      <c r="I1109">
        <v>-1.9110664459162201</v>
      </c>
      <c r="J1109">
        <v>6.1260123632225696</v>
      </c>
      <c r="K1109">
        <v>193.37887132305499</v>
      </c>
      <c r="M1109">
        <v>65.593615959497797</v>
      </c>
      <c r="N1109">
        <v>11.281520194535499</v>
      </c>
      <c r="O1109">
        <v>2.6516364045406799</v>
      </c>
      <c r="P1109">
        <v>5.77647736844437</v>
      </c>
      <c r="Q1109">
        <v>49.780876494023801</v>
      </c>
    </row>
    <row r="1110" spans="1:17" hidden="1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649</v>
      </c>
      <c r="E1110">
        <v>1839.9638010000001</v>
      </c>
      <c r="F1110">
        <v>281</v>
      </c>
      <c r="G1110">
        <v>7.8244717653123397</v>
      </c>
      <c r="H1110">
        <v>-0.52887128762037205</v>
      </c>
      <c r="I1110">
        <v>-15.506242711295901</v>
      </c>
      <c r="J1110">
        <v>4.3096812570561198</v>
      </c>
      <c r="K1110">
        <v>264.906785299945</v>
      </c>
      <c r="L1110">
        <v>265.02042851004899</v>
      </c>
      <c r="M1110">
        <v>38.105631659075499</v>
      </c>
      <c r="N1110">
        <v>6.3670284418826304</v>
      </c>
      <c r="O1110">
        <v>1.50058987514167</v>
      </c>
      <c r="P1110">
        <v>17.793594306049801</v>
      </c>
      <c r="Q1110">
        <v>39.177810797424399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21</v>
      </c>
      <c r="E1111">
        <v>1834.616950655</v>
      </c>
      <c r="F1111">
        <v>381.1</v>
      </c>
      <c r="G1111">
        <v>100.94071419570101</v>
      </c>
      <c r="H1111">
        <v>-11.2520666616283</v>
      </c>
      <c r="I1111">
        <v>-29.222418627580701</v>
      </c>
      <c r="J1111">
        <v>2.55988637643053</v>
      </c>
      <c r="K1111">
        <v>385.53735139932201</v>
      </c>
      <c r="L1111">
        <v>378.262567761387</v>
      </c>
      <c r="M1111">
        <v>38.872855731768098</v>
      </c>
      <c r="N1111">
        <v>3.3990571261020799</v>
      </c>
      <c r="O1111">
        <v>0.81113419934881803</v>
      </c>
      <c r="P1111">
        <v>81.251639989504</v>
      </c>
      <c r="Q1111">
        <v>128.13528883567699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296</v>
      </c>
      <c r="E1112">
        <v>1832.7425192200001</v>
      </c>
      <c r="F1112">
        <v>26.51</v>
      </c>
      <c r="G1112">
        <v>74.694327290290204</v>
      </c>
      <c r="H1112">
        <v>-7.8886587479108403</v>
      </c>
      <c r="I1112">
        <v>-14.690101452031</v>
      </c>
      <c r="J1112">
        <v>2.7774237701818798</v>
      </c>
      <c r="K1112">
        <v>26.940925609972702</v>
      </c>
      <c r="L1112">
        <v>25.3667595385078</v>
      </c>
      <c r="M1112">
        <v>55.949018350612697</v>
      </c>
      <c r="N1112">
        <v>0.577536015495416</v>
      </c>
      <c r="O1112">
        <v>0.62444464458300497</v>
      </c>
      <c r="P1112">
        <v>58.430780837419803</v>
      </c>
      <c r="Q1112">
        <v>120.916666666666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2374</v>
      </c>
      <c r="E1113">
        <v>1832.08006</v>
      </c>
      <c r="F1113">
        <v>170.84</v>
      </c>
      <c r="G1113">
        <v>40.354118971327701</v>
      </c>
      <c r="H1113">
        <v>-6.8675927041648297</v>
      </c>
      <c r="I1113">
        <v>54.415964141636003</v>
      </c>
      <c r="J1113">
        <v>-5.4884281428376598</v>
      </c>
      <c r="K1113">
        <v>171.409598006111</v>
      </c>
      <c r="M1113">
        <v>71.670619633202605</v>
      </c>
      <c r="N1113">
        <v>-1.5548641788612501</v>
      </c>
      <c r="O1113">
        <v>1.7310296057879699</v>
      </c>
      <c r="P1113">
        <v>45.2528681807539</v>
      </c>
      <c r="Q1113">
        <v>92.279122115925702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255</v>
      </c>
      <c r="E1114">
        <v>1831.16556975</v>
      </c>
      <c r="F1114">
        <v>325.60000000000002</v>
      </c>
      <c r="G1114">
        <v>103.04740528630801</v>
      </c>
      <c r="H1114">
        <v>-1.97953003826538</v>
      </c>
      <c r="I1114">
        <v>-0.86363176695138499</v>
      </c>
      <c r="J1114">
        <v>1.06594317872468</v>
      </c>
      <c r="K1114">
        <v>296.75967316931798</v>
      </c>
      <c r="L1114">
        <v>260.72766989400299</v>
      </c>
      <c r="M1114">
        <v>43.853693080952297</v>
      </c>
      <c r="N1114">
        <v>6.3913014353642996</v>
      </c>
      <c r="O1114">
        <v>1.5755120213713201</v>
      </c>
      <c r="P1114">
        <v>7.8009828009828004</v>
      </c>
      <c r="Q1114">
        <v>139.32377802278501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255</v>
      </c>
      <c r="E1115">
        <v>1825.6320477849999</v>
      </c>
      <c r="F1115">
        <v>1258.05</v>
      </c>
      <c r="G1115">
        <v>-7.0761871100818299</v>
      </c>
      <c r="H1115">
        <v>-5.1400955461591398</v>
      </c>
      <c r="I1115">
        <v>-5.1410065885914298</v>
      </c>
      <c r="J1115">
        <v>-0.92238282757676204</v>
      </c>
      <c r="K1115">
        <v>1237.98956183276</v>
      </c>
      <c r="L1115">
        <v>1177.2319694832199</v>
      </c>
      <c r="M1115">
        <v>46.714663388671703</v>
      </c>
      <c r="N1115">
        <v>0.95394734704126105</v>
      </c>
      <c r="O1115">
        <v>0.62373427528703196</v>
      </c>
      <c r="P1115">
        <v>19.152656889630698</v>
      </c>
      <c r="Q1115">
        <v>40.5563934975699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255</v>
      </c>
      <c r="E1116">
        <v>1823.1148823999999</v>
      </c>
      <c r="F1116">
        <v>1239.3499999999999</v>
      </c>
      <c r="G1116">
        <v>36.955112891843001</v>
      </c>
      <c r="H1116">
        <v>21.897004914023501</v>
      </c>
      <c r="I1116">
        <v>38.044891289867898</v>
      </c>
      <c r="J1116">
        <v>-1.7927849470359001</v>
      </c>
      <c r="K1116">
        <v>1043.98053965492</v>
      </c>
      <c r="L1116">
        <v>926.500547415749</v>
      </c>
      <c r="M1116">
        <v>82.158519087891307</v>
      </c>
      <c r="N1116">
        <v>8.6091169871798296</v>
      </c>
      <c r="O1116">
        <v>1.72325043778105</v>
      </c>
      <c r="P1116">
        <v>7.5563803606729403</v>
      </c>
      <c r="Q1116">
        <v>67.028301886792406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211</v>
      </c>
      <c r="E1117">
        <v>1816.4094353999999</v>
      </c>
      <c r="F1117">
        <v>88.65</v>
      </c>
      <c r="G1117">
        <v>-31.923098627445199</v>
      </c>
      <c r="H1117">
        <v>-3.50574179733082</v>
      </c>
      <c r="I1117">
        <v>8.5860899963735395</v>
      </c>
      <c r="J1117">
        <v>-2.5684437060307199</v>
      </c>
      <c r="K1117">
        <v>85.103359643688293</v>
      </c>
      <c r="L1117">
        <v>79.947553583210805</v>
      </c>
      <c r="M1117">
        <v>31.3806340067737</v>
      </c>
      <c r="N1117">
        <v>4.3687091258420097</v>
      </c>
      <c r="O1117">
        <v>1.5198917488350301</v>
      </c>
      <c r="P1117">
        <v>22.6170332769317</v>
      </c>
      <c r="Q1117">
        <v>27.5539568345323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238</v>
      </c>
      <c r="E1118">
        <v>1814.1671300400001</v>
      </c>
      <c r="F1118">
        <v>436</v>
      </c>
      <c r="G1118">
        <v>205.57739800648</v>
      </c>
      <c r="H1118">
        <v>2.4912452782025598</v>
      </c>
      <c r="I1118">
        <v>47.432501805431997</v>
      </c>
      <c r="J1118">
        <v>6.3928323613640101</v>
      </c>
      <c r="K1118">
        <v>391.68967909425697</v>
      </c>
      <c r="L1118">
        <v>302.71794434544802</v>
      </c>
      <c r="M1118">
        <v>79.304078588455994</v>
      </c>
      <c r="N1118">
        <v>5.1431338684930097</v>
      </c>
      <c r="O1118">
        <v>0.88825357504432501</v>
      </c>
      <c r="P1118">
        <v>2.5229357798165002</v>
      </c>
      <c r="Q1118">
        <v>253.036437246963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485</v>
      </c>
      <c r="E1119">
        <v>1813.6908974</v>
      </c>
      <c r="F1119">
        <v>236.35</v>
      </c>
      <c r="G1119">
        <v>-13.577907353548101</v>
      </c>
      <c r="H1119">
        <v>9.8134043512347393</v>
      </c>
      <c r="I1119">
        <v>-12.1289850395657</v>
      </c>
      <c r="J1119">
        <v>11.5833853320394</v>
      </c>
      <c r="K1119">
        <v>217.71016499662599</v>
      </c>
      <c r="L1119">
        <v>220.86593986106499</v>
      </c>
      <c r="M1119">
        <v>72.793374485396996</v>
      </c>
      <c r="N1119">
        <v>6.13086924600114</v>
      </c>
      <c r="O1119">
        <v>1.6590677835976699</v>
      </c>
      <c r="P1119">
        <v>17.960651576052399</v>
      </c>
      <c r="Q1119">
        <v>30.905566325117601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255</v>
      </c>
      <c r="E1120">
        <v>1804.730865</v>
      </c>
      <c r="F1120">
        <v>199.84</v>
      </c>
      <c r="G1120">
        <v>-22.695800669241301</v>
      </c>
      <c r="H1120">
        <v>-3.7804528257471599</v>
      </c>
      <c r="I1120">
        <v>-26.547795889960302</v>
      </c>
      <c r="J1120">
        <v>1.8650275974299799</v>
      </c>
      <c r="K1120">
        <v>200.19096710346599</v>
      </c>
      <c r="L1120">
        <v>211.72002692358001</v>
      </c>
      <c r="M1120">
        <v>37.503952782721697</v>
      </c>
      <c r="N1120">
        <v>1.5653901826487999</v>
      </c>
      <c r="O1120">
        <v>1.0395341868683501</v>
      </c>
      <c r="P1120">
        <v>59.627702161729303</v>
      </c>
      <c r="Q1120">
        <v>16.490819003205999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273</v>
      </c>
      <c r="E1121">
        <v>1795.474180725</v>
      </c>
      <c r="F1121">
        <v>3478.05</v>
      </c>
      <c r="G1121">
        <v>27.340520690904501</v>
      </c>
      <c r="H1121">
        <v>-4.4590197381001904</v>
      </c>
      <c r="I1121">
        <v>3.7390017299761502</v>
      </c>
      <c r="J1121">
        <v>-0.10259212421969301</v>
      </c>
      <c r="K1121">
        <v>3439.0596442470201</v>
      </c>
      <c r="L1121">
        <v>3153.4516699338301</v>
      </c>
      <c r="M1121">
        <v>58.163112795194003</v>
      </c>
      <c r="N1121">
        <v>0.79394343725702698</v>
      </c>
      <c r="O1121">
        <v>0.97031178956377495</v>
      </c>
      <c r="P1121">
        <v>11.556763128764601</v>
      </c>
      <c r="Q1121">
        <v>54.913925572901597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129</v>
      </c>
      <c r="E1122">
        <v>1793.0269300499999</v>
      </c>
      <c r="F1122">
        <v>150.22999999999999</v>
      </c>
      <c r="G1122">
        <v>-32.604478683296001</v>
      </c>
      <c r="H1122">
        <v>3.0067141886028201</v>
      </c>
      <c r="I1122">
        <v>-7.3162767035488701</v>
      </c>
      <c r="J1122">
        <v>1.89021404496114</v>
      </c>
      <c r="K1122">
        <v>142.58045844670099</v>
      </c>
      <c r="L1122">
        <v>149.46834807677999</v>
      </c>
      <c r="M1122">
        <v>36.445228627074698</v>
      </c>
      <c r="N1122">
        <v>4.2159699801977304</v>
      </c>
      <c r="O1122">
        <v>1.3178373000772201</v>
      </c>
      <c r="P1122">
        <v>30.699593955934201</v>
      </c>
      <c r="Q1122">
        <v>30.634782608695598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104</v>
      </c>
      <c r="E1123">
        <v>1792.795848</v>
      </c>
      <c r="F1123">
        <v>323.7</v>
      </c>
      <c r="G1123">
        <v>-33.638116609339299</v>
      </c>
      <c r="H1123">
        <v>-7.2062177927544804</v>
      </c>
      <c r="I1123">
        <v>-28.968950783609699</v>
      </c>
      <c r="J1123">
        <v>-1.72356432706254</v>
      </c>
      <c r="K1123">
        <v>323.92066678117197</v>
      </c>
      <c r="L1123">
        <v>344.45742963856401</v>
      </c>
      <c r="M1123">
        <v>57.833598862509703</v>
      </c>
      <c r="N1123">
        <v>0.343914223774688</v>
      </c>
      <c r="O1123">
        <v>0.91725699830702501</v>
      </c>
      <c r="P1123">
        <v>37.164040778498602</v>
      </c>
      <c r="Q1123">
        <v>14.7668853040241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255</v>
      </c>
      <c r="E1124">
        <v>1789.47379888</v>
      </c>
      <c r="F1124">
        <v>817.75</v>
      </c>
      <c r="G1124">
        <v>-2.6950362998526201</v>
      </c>
      <c r="H1124">
        <v>15.0823407339497</v>
      </c>
      <c r="I1124">
        <v>10.392852356477601</v>
      </c>
      <c r="J1124">
        <v>-0.897735097565174</v>
      </c>
      <c r="K1124">
        <v>672.80330548424001</v>
      </c>
      <c r="L1124">
        <v>654.60659313262704</v>
      </c>
      <c r="M1124">
        <v>92.393452931566003</v>
      </c>
      <c r="N1124">
        <v>12.6491342905548</v>
      </c>
      <c r="O1124">
        <v>1.6776273945259701</v>
      </c>
      <c r="P1124">
        <v>5.6190767349434401</v>
      </c>
      <c r="Q1124">
        <v>49.224452554744502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211</v>
      </c>
      <c r="E1125">
        <v>1769.7748094399999</v>
      </c>
      <c r="F1125">
        <v>436.15</v>
      </c>
      <c r="G1125">
        <v>-26.208581567095202</v>
      </c>
      <c r="H1125">
        <v>-15.685240962733999</v>
      </c>
      <c r="I1125">
        <v>-31.668800064781401</v>
      </c>
      <c r="J1125">
        <v>1.03628020504917</v>
      </c>
      <c r="K1125">
        <v>452.53561807491201</v>
      </c>
      <c r="M1125">
        <v>38.257645199117697</v>
      </c>
      <c r="N1125">
        <v>-0.77681339418794704</v>
      </c>
      <c r="O1125">
        <v>0.81686953340261903</v>
      </c>
      <c r="P1125">
        <v>45.683824372348901</v>
      </c>
      <c r="Q1125">
        <v>14.7763157894736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354</v>
      </c>
      <c r="E1126">
        <v>1761.4317792500001</v>
      </c>
      <c r="F1126">
        <v>265.55</v>
      </c>
      <c r="G1126">
        <v>636.80471077588595</v>
      </c>
      <c r="H1126">
        <v>-23.7444970444962</v>
      </c>
      <c r="I1126">
        <v>294.04965529155203</v>
      </c>
      <c r="J1126">
        <v>-8.9488335099601795</v>
      </c>
      <c r="K1126">
        <v>239.784077522502</v>
      </c>
      <c r="L1126">
        <v>133.05660792715801</v>
      </c>
      <c r="M1126">
        <v>99.826281852494205</v>
      </c>
      <c r="N1126">
        <v>-4.6699170450790897</v>
      </c>
      <c r="O1126">
        <v>1.9564585733734501</v>
      </c>
      <c r="P1126">
        <v>50.837883637733</v>
      </c>
      <c r="Q1126">
        <v>715.821812596006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255</v>
      </c>
      <c r="E1127">
        <v>1755.655066</v>
      </c>
      <c r="F1127">
        <v>401.25</v>
      </c>
      <c r="G1127">
        <v>-25.7258505884712</v>
      </c>
      <c r="H1127">
        <v>-5.6663349880038902</v>
      </c>
      <c r="I1127">
        <v>-15.5517439085862</v>
      </c>
      <c r="J1127">
        <v>-1.10131613085212</v>
      </c>
      <c r="K1127">
        <v>404.35908920067902</v>
      </c>
      <c r="L1127">
        <v>420.61547196578198</v>
      </c>
      <c r="M1127">
        <v>45.586929616217297</v>
      </c>
      <c r="N1127">
        <v>0.36390089993760799</v>
      </c>
      <c r="O1127">
        <v>0.82445941798299704</v>
      </c>
      <c r="P1127">
        <v>45.358255451713298</v>
      </c>
      <c r="Q1127">
        <v>12.3320268756998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65</v>
      </c>
      <c r="E1128">
        <v>1737.9061759000001</v>
      </c>
      <c r="F1128">
        <v>236.87</v>
      </c>
      <c r="G1128">
        <v>126.82537146122699</v>
      </c>
      <c r="H1128">
        <v>10.4282056151629</v>
      </c>
      <c r="I1128">
        <v>89.238853224084707</v>
      </c>
      <c r="J1128">
        <v>14.547876938219799</v>
      </c>
      <c r="K1128">
        <v>201.67745720219901</v>
      </c>
      <c r="L1128">
        <v>161.527665605008</v>
      </c>
      <c r="M1128">
        <v>52.592092469295103</v>
      </c>
      <c r="N1128">
        <v>12.6252810543163</v>
      </c>
      <c r="O1128">
        <v>1.3828619072255799</v>
      </c>
      <c r="P1128">
        <v>5.2898214210326202</v>
      </c>
      <c r="Q1128">
        <v>169.17045454545399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101</v>
      </c>
      <c r="E1129">
        <v>1732.96858</v>
      </c>
      <c r="F1129">
        <v>730.65</v>
      </c>
      <c r="G1129">
        <v>61.523885261651699</v>
      </c>
      <c r="H1129">
        <v>39.959858276227301</v>
      </c>
      <c r="I1129">
        <v>41.683333037598501</v>
      </c>
      <c r="J1129">
        <v>11.3335631991536</v>
      </c>
      <c r="K1129">
        <v>564.53201892997004</v>
      </c>
      <c r="L1129">
        <v>501.04833294494</v>
      </c>
      <c r="M1129">
        <v>70.221969673518103</v>
      </c>
      <c r="N1129">
        <v>16.8485172618708</v>
      </c>
      <c r="O1129">
        <v>1.71156046312904</v>
      </c>
      <c r="P1129">
        <v>2.3403818517758301</v>
      </c>
      <c r="Q1129">
        <v>102.845641310383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1238</v>
      </c>
      <c r="E1130">
        <v>1731.117483125</v>
      </c>
      <c r="F1130">
        <v>234.67</v>
      </c>
      <c r="G1130">
        <v>23.6148598282048</v>
      </c>
      <c r="H1130">
        <v>-9.5453587612223494</v>
      </c>
      <c r="I1130">
        <v>32.393570860649902</v>
      </c>
      <c r="J1130">
        <v>-1.73732479021439</v>
      </c>
      <c r="K1130">
        <v>231.400637748565</v>
      </c>
      <c r="L1130">
        <v>200.688194050508</v>
      </c>
      <c r="M1130">
        <v>50.056824525805098</v>
      </c>
      <c r="N1130">
        <v>0.288374659799495</v>
      </c>
      <c r="O1130">
        <v>0.51895027552654305</v>
      </c>
      <c r="P1130">
        <v>21.191460348574498</v>
      </c>
      <c r="Q1130">
        <v>69.743218806509901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1477</v>
      </c>
      <c r="E1131">
        <v>1729.0156913999999</v>
      </c>
      <c r="F1131">
        <v>416.7</v>
      </c>
      <c r="G1131">
        <v>87.756340120530993</v>
      </c>
      <c r="H1131">
        <v>19.3747275325867</v>
      </c>
      <c r="I1131">
        <v>54.7244151617585</v>
      </c>
      <c r="J1131">
        <v>17.0738006249581</v>
      </c>
      <c r="K1131">
        <v>320.00110188777501</v>
      </c>
      <c r="L1131">
        <v>271.957478034644</v>
      </c>
      <c r="M1131">
        <v>65.443563779057399</v>
      </c>
      <c r="N1131">
        <v>18.5047669140355</v>
      </c>
      <c r="O1131">
        <v>1.7908361887450399</v>
      </c>
      <c r="P1131">
        <v>4.3676505879529604</v>
      </c>
      <c r="Q1131">
        <v>118.053375196232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417</v>
      </c>
      <c r="E1132">
        <v>1727.0497396799999</v>
      </c>
      <c r="F1132">
        <v>734.5</v>
      </c>
      <c r="G1132">
        <v>-35.609468194057499</v>
      </c>
      <c r="H1132">
        <v>0.14117613352251601</v>
      </c>
      <c r="I1132">
        <v>-23.71600656803</v>
      </c>
      <c r="J1132">
        <v>5.9574893953230701</v>
      </c>
      <c r="K1132">
        <v>715.98183174385395</v>
      </c>
      <c r="L1132">
        <v>776.28007660114201</v>
      </c>
      <c r="M1132">
        <v>36.7067548494853</v>
      </c>
      <c r="N1132">
        <v>4.23159656324321</v>
      </c>
      <c r="O1132">
        <v>3.7007033461005601</v>
      </c>
      <c r="P1132">
        <v>48.400272294077503</v>
      </c>
      <c r="Q1132">
        <v>13.973155403832701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2415</v>
      </c>
      <c r="E1133">
        <v>1721.339336</v>
      </c>
      <c r="F1133">
        <v>11.53</v>
      </c>
      <c r="G1133">
        <v>302.40805605665003</v>
      </c>
      <c r="H1133">
        <v>-5.7496291061695697</v>
      </c>
      <c r="I1133">
        <v>4.7328641899219202</v>
      </c>
      <c r="J1133">
        <v>-1.58626286417014</v>
      </c>
      <c r="K1133">
        <v>10.8668191242093</v>
      </c>
      <c r="L1133">
        <v>9.8684175183222393</v>
      </c>
      <c r="M1133">
        <v>57.500887064480402</v>
      </c>
      <c r="N1133">
        <v>5.77029768398726</v>
      </c>
      <c r="O1133">
        <v>1.07509430135002</v>
      </c>
      <c r="P1133">
        <v>47.441457068516897</v>
      </c>
      <c r="Q1133">
        <v>370.61224489795899</v>
      </c>
    </row>
    <row r="1134" spans="1:17" hidden="1" x14ac:dyDescent="0.3">
      <c r="A1134" t="s">
        <v>2416</v>
      </c>
      <c r="B1134" t="s">
        <v>2417</v>
      </c>
      <c r="C1134" t="str">
        <f>IFERROR(VLOOKUP(Table1[[#This Row],[Ticker]],[1]!Table1[[Symbol]:[Industry]],2,FALSE),"-")</f>
        <v>-</v>
      </c>
      <c r="D1134" t="s">
        <v>597</v>
      </c>
      <c r="E1134">
        <v>1710.798</v>
      </c>
      <c r="F1134">
        <v>171.97</v>
      </c>
      <c r="G1134">
        <v>103.750833096638</v>
      </c>
      <c r="H1134">
        <v>-1.62072488908931</v>
      </c>
      <c r="I1134">
        <v>52.902445938971297</v>
      </c>
      <c r="J1134">
        <v>-0.67551641337421098</v>
      </c>
      <c r="K1134">
        <v>158.39379019112701</v>
      </c>
      <c r="L1134">
        <v>126.06044237718</v>
      </c>
      <c r="M1134">
        <v>54.175041699749997</v>
      </c>
      <c r="N1134">
        <v>2.84086426669603</v>
      </c>
      <c r="O1134">
        <v>0.76417515475109599</v>
      </c>
      <c r="P1134">
        <v>6.4139094028028198</v>
      </c>
      <c r="Q1134">
        <v>142.211267605633</v>
      </c>
    </row>
    <row r="1135" spans="1:17" hidden="1" x14ac:dyDescent="0.3">
      <c r="A1135" t="s">
        <v>2418</v>
      </c>
      <c r="B1135" t="s">
        <v>2419</v>
      </c>
      <c r="C1135" t="str">
        <f>IFERROR(VLOOKUP(Table1[[#This Row],[Ticker]],[1]!Table1[[Symbol]:[Industry]],2,FALSE),"-")</f>
        <v>-</v>
      </c>
      <c r="D1135" t="s">
        <v>151</v>
      </c>
      <c r="E1135">
        <v>1709.40523222</v>
      </c>
      <c r="F1135">
        <v>683</v>
      </c>
      <c r="G1135">
        <v>475.28318414916998</v>
      </c>
      <c r="H1135">
        <v>35.243991708922003</v>
      </c>
      <c r="I1135">
        <v>146.24805501526501</v>
      </c>
      <c r="J1135">
        <v>11.8434675223727</v>
      </c>
      <c r="K1135">
        <v>515.70677284258898</v>
      </c>
      <c r="L1135">
        <v>367.14842922055902</v>
      </c>
      <c r="M1135">
        <v>60.532663431157701</v>
      </c>
      <c r="N1135">
        <v>20.2294606350419</v>
      </c>
      <c r="O1135">
        <v>1.05032825355805</v>
      </c>
      <c r="P1135">
        <v>0.58565153733527398</v>
      </c>
      <c r="Q1135">
        <v>536.533084808946</v>
      </c>
    </row>
    <row r="1136" spans="1:17" hidden="1" x14ac:dyDescent="0.3">
      <c r="A1136" t="s">
        <v>2420</v>
      </c>
      <c r="B1136" t="s">
        <v>2421</v>
      </c>
      <c r="C1136" t="str">
        <f>IFERROR(VLOOKUP(Table1[[#This Row],[Ticker]],[1]!Table1[[Symbol]:[Industry]],2,FALSE),"-")</f>
        <v>-</v>
      </c>
      <c r="D1136" t="s">
        <v>694</v>
      </c>
      <c r="E1136">
        <v>1705.794545</v>
      </c>
      <c r="F1136">
        <v>282.25</v>
      </c>
      <c r="G1136">
        <v>515.538857531747</v>
      </c>
      <c r="H1136">
        <v>-3.6515690904182398</v>
      </c>
      <c r="I1136">
        <v>21.696219391421401</v>
      </c>
      <c r="J1136">
        <v>9.9859696162659795</v>
      </c>
      <c r="K1136">
        <v>262.61855818397299</v>
      </c>
      <c r="L1136">
        <v>214.183355279718</v>
      </c>
      <c r="M1136">
        <v>59.184998905322203</v>
      </c>
      <c r="N1136">
        <v>6.7228766154887998</v>
      </c>
      <c r="O1136">
        <v>1.7777420407693001</v>
      </c>
      <c r="P1136">
        <v>10.274579273693501</v>
      </c>
      <c r="Q1136">
        <v>588.41463414634097</v>
      </c>
    </row>
    <row r="1137" spans="1:17" hidden="1" x14ac:dyDescent="0.3">
      <c r="A1137" t="s">
        <v>2422</v>
      </c>
      <c r="B1137" t="s">
        <v>2423</v>
      </c>
      <c r="C1137" t="str">
        <f>IFERROR(VLOOKUP(Table1[[#This Row],[Ticker]],[1]!Table1[[Symbol]:[Industry]],2,FALSE),"-")</f>
        <v>-</v>
      </c>
      <c r="D1137" t="s">
        <v>60</v>
      </c>
      <c r="E1137">
        <v>1704.1318699999999</v>
      </c>
      <c r="F1137">
        <v>18.55</v>
      </c>
      <c r="G1137">
        <v>26.799590448184901</v>
      </c>
      <c r="H1137">
        <v>0.51680914646305798</v>
      </c>
      <c r="I1137">
        <v>-12.9355568627096</v>
      </c>
      <c r="J1137">
        <v>0.44170662805182298</v>
      </c>
      <c r="K1137">
        <v>17.752517751112801</v>
      </c>
      <c r="L1137">
        <v>17.6733382371701</v>
      </c>
      <c r="M1137">
        <v>49.409275654165199</v>
      </c>
      <c r="N1137">
        <v>4.0384970048828102</v>
      </c>
      <c r="O1137">
        <v>1.85219063623751</v>
      </c>
      <c r="P1137">
        <v>51.212938005390797</v>
      </c>
      <c r="Q1137">
        <v>67.873303167420801</v>
      </c>
    </row>
    <row r="1138" spans="1:17" hidden="1" x14ac:dyDescent="0.3">
      <c r="A1138" t="s">
        <v>2424</v>
      </c>
      <c r="B1138" t="s">
        <v>2425</v>
      </c>
      <c r="C1138" t="str">
        <f>IFERROR(VLOOKUP(Table1[[#This Row],[Ticker]],[1]!Table1[[Symbol]:[Industry]],2,FALSE),"-")</f>
        <v>-</v>
      </c>
      <c r="D1138" t="s">
        <v>143</v>
      </c>
      <c r="E1138">
        <v>1703.6604</v>
      </c>
      <c r="F1138">
        <v>1563.85</v>
      </c>
      <c r="G1138">
        <v>247.14089896731301</v>
      </c>
      <c r="H1138">
        <v>9.0196077958698897</v>
      </c>
      <c r="I1138">
        <v>159.808037080655</v>
      </c>
      <c r="J1138">
        <v>-4.5648158172513904</v>
      </c>
      <c r="K1138">
        <v>1540.1898923635899</v>
      </c>
      <c r="L1138">
        <v>1053.95765530002</v>
      </c>
      <c r="M1138">
        <v>62.981757601112001</v>
      </c>
      <c r="N1138">
        <v>-4.8401539508204801</v>
      </c>
      <c r="O1138">
        <v>0.45832575464477299</v>
      </c>
      <c r="P1138">
        <v>28.269974741822999</v>
      </c>
      <c r="Q1138">
        <v>315.75169480260502</v>
      </c>
    </row>
    <row r="1139" spans="1:17" hidden="1" x14ac:dyDescent="0.3">
      <c r="A1139" t="s">
        <v>2426</v>
      </c>
      <c r="B1139" t="s">
        <v>2427</v>
      </c>
      <c r="C1139" t="str">
        <f>IFERROR(VLOOKUP(Table1[[#This Row],[Ticker]],[1]!Table1[[Symbol]:[Industry]],2,FALSE),"-")</f>
        <v>-</v>
      </c>
      <c r="D1139" t="s">
        <v>523</v>
      </c>
      <c r="E1139">
        <v>1699.8787560999999</v>
      </c>
      <c r="F1139">
        <v>1374.65</v>
      </c>
      <c r="G1139">
        <v>-16.8386571350167</v>
      </c>
      <c r="H1139">
        <v>-4.3039372419799404</v>
      </c>
      <c r="I1139">
        <v>9.8050183055086197</v>
      </c>
      <c r="J1139">
        <v>2.4275637563946502</v>
      </c>
      <c r="K1139">
        <v>1328.50507950726</v>
      </c>
      <c r="L1139">
        <v>1283.3595041107999</v>
      </c>
      <c r="M1139">
        <v>27.915761394860901</v>
      </c>
      <c r="N1139">
        <v>2.7952252779885001</v>
      </c>
      <c r="O1139">
        <v>1.05025152870754</v>
      </c>
      <c r="P1139">
        <v>11.2137635034372</v>
      </c>
      <c r="Q1139">
        <v>37.602602602602602</v>
      </c>
    </row>
    <row r="1140" spans="1:17" hidden="1" x14ac:dyDescent="0.3">
      <c r="A1140" t="s">
        <v>2428</v>
      </c>
      <c r="B1140" t="s">
        <v>2429</v>
      </c>
      <c r="C1140" t="str">
        <f>IFERROR(VLOOKUP(Table1[[#This Row],[Ticker]],[1]!Table1[[Symbol]:[Industry]],2,FALSE),"-")</f>
        <v>-</v>
      </c>
      <c r="D1140" t="s">
        <v>137</v>
      </c>
      <c r="E1140">
        <v>1697.3170112</v>
      </c>
      <c r="F1140">
        <v>109.3</v>
      </c>
      <c r="G1140">
        <v>85.968321524430493</v>
      </c>
      <c r="H1140">
        <v>9.9880511750084597</v>
      </c>
      <c r="I1140">
        <v>37.335435231870399</v>
      </c>
      <c r="J1140">
        <v>12.4352337218656</v>
      </c>
      <c r="K1140">
        <v>94.031093170136003</v>
      </c>
      <c r="L1140">
        <v>86.660830870499197</v>
      </c>
      <c r="M1140">
        <v>45.343097025620303</v>
      </c>
      <c r="N1140">
        <v>15.448010073749799</v>
      </c>
      <c r="O1140">
        <v>1.2319326809158999</v>
      </c>
      <c r="P1140">
        <v>12.0311070448307</v>
      </c>
      <c r="Q1140">
        <v>159.928656361474</v>
      </c>
    </row>
    <row r="1141" spans="1:17" hidden="1" x14ac:dyDescent="0.3">
      <c r="A1141" t="s">
        <v>2430</v>
      </c>
      <c r="B1141" t="s">
        <v>2431</v>
      </c>
      <c r="C1141" t="str">
        <f>IFERROR(VLOOKUP(Table1[[#This Row],[Ticker]],[1]!Table1[[Symbol]:[Industry]],2,FALSE),"-")</f>
        <v>-</v>
      </c>
      <c r="D1141" t="s">
        <v>621</v>
      </c>
      <c r="E1141">
        <v>1692.3029750000001</v>
      </c>
      <c r="F1141">
        <v>58.16</v>
      </c>
      <c r="G1141">
        <v>21.1354300471824</v>
      </c>
      <c r="H1141">
        <v>-6.1003658134085201</v>
      </c>
      <c r="I1141">
        <v>11.8749694530798</v>
      </c>
      <c r="J1141">
        <v>0.323687312039938</v>
      </c>
      <c r="K1141">
        <v>56.392393676203298</v>
      </c>
      <c r="L1141">
        <v>54.691883436134297</v>
      </c>
      <c r="M1141">
        <v>29.188193916460101</v>
      </c>
      <c r="N1141">
        <v>6.1099184896113101</v>
      </c>
      <c r="O1141">
        <v>1.31126081511195</v>
      </c>
      <c r="P1141">
        <v>34.112792297111397</v>
      </c>
      <c r="Q1141">
        <v>54.680851063829699</v>
      </c>
    </row>
    <row r="1142" spans="1:17" hidden="1" x14ac:dyDescent="0.3">
      <c r="A1142" t="s">
        <v>2432</v>
      </c>
      <c r="B1142" t="s">
        <v>2433</v>
      </c>
      <c r="C1142" t="str">
        <f>IFERROR(VLOOKUP(Table1[[#This Row],[Ticker]],[1]!Table1[[Symbol]:[Industry]],2,FALSE),"-")</f>
        <v>-</v>
      </c>
      <c r="D1142" t="s">
        <v>2434</v>
      </c>
      <c r="E1142">
        <v>1692.1545790949999</v>
      </c>
      <c r="F1142">
        <v>439.3</v>
      </c>
      <c r="G1142">
        <v>6.7013628163250702</v>
      </c>
      <c r="H1142">
        <v>6.89467463167035</v>
      </c>
      <c r="I1142">
        <v>20.7632079866334</v>
      </c>
      <c r="J1142">
        <v>2.7041649512720198</v>
      </c>
      <c r="K1142">
        <v>381.18449280645001</v>
      </c>
      <c r="M1142">
        <v>46.317067691571303</v>
      </c>
      <c r="N1142">
        <v>10.095803985926601</v>
      </c>
      <c r="O1142">
        <v>1.1620608206730501</v>
      </c>
      <c r="P1142">
        <v>3.7218301843842299</v>
      </c>
      <c r="Q1142">
        <v>71.735731039874807</v>
      </c>
    </row>
    <row r="1143" spans="1:17" hidden="1" x14ac:dyDescent="0.3">
      <c r="A1143" t="s">
        <v>2435</v>
      </c>
      <c r="B1143" t="s">
        <v>2436</v>
      </c>
      <c r="C1143" t="str">
        <f>IFERROR(VLOOKUP(Table1[[#This Row],[Ticker]],[1]!Table1[[Symbol]:[Industry]],2,FALSE),"-")</f>
        <v>-</v>
      </c>
      <c r="D1143" t="s">
        <v>523</v>
      </c>
      <c r="E1143">
        <v>1691.297752035</v>
      </c>
      <c r="F1143">
        <v>1495.2</v>
      </c>
      <c r="G1143">
        <v>292.67523379218198</v>
      </c>
      <c r="H1143">
        <v>-7.7846830734355601</v>
      </c>
      <c r="I1143">
        <v>115.123430227657</v>
      </c>
      <c r="J1143">
        <v>-5.03160856825619</v>
      </c>
      <c r="K1143">
        <v>1550.5485800976801</v>
      </c>
      <c r="L1143">
        <v>1163.1263646963901</v>
      </c>
      <c r="M1143">
        <v>48.329578630525603</v>
      </c>
      <c r="N1143">
        <v>-2.1471296200568801</v>
      </c>
      <c r="O1143">
        <v>0.486407087899277</v>
      </c>
      <c r="P1143">
        <v>47.766185125735603</v>
      </c>
      <c r="Q1143">
        <v>365.21468574984402</v>
      </c>
    </row>
    <row r="1144" spans="1:17" hidden="1" x14ac:dyDescent="0.3">
      <c r="A1144" t="s">
        <v>2437</v>
      </c>
      <c r="B1144" t="s">
        <v>2438</v>
      </c>
      <c r="C1144" t="str">
        <f>IFERROR(VLOOKUP(Table1[[#This Row],[Ticker]],[1]!Table1[[Symbol]:[Industry]],2,FALSE),"-")</f>
        <v>-</v>
      </c>
      <c r="D1144" t="s">
        <v>940</v>
      </c>
      <c r="E1144">
        <v>1688.447508</v>
      </c>
      <c r="F1144">
        <v>790.55</v>
      </c>
      <c r="G1144">
        <v>-18.692632571676199</v>
      </c>
      <c r="H1144">
        <v>2.3262596825901798</v>
      </c>
      <c r="I1144">
        <v>-12.3316589539115</v>
      </c>
      <c r="J1144">
        <v>-0.83366741968984104</v>
      </c>
      <c r="K1144">
        <v>754.26148533286005</v>
      </c>
      <c r="L1144">
        <v>752.21655934280795</v>
      </c>
      <c r="M1144">
        <v>51.305173672932</v>
      </c>
      <c r="N1144">
        <v>3.36688007230148</v>
      </c>
      <c r="O1144">
        <v>1.6322163024063501</v>
      </c>
      <c r="P1144">
        <v>13.0605274808677</v>
      </c>
      <c r="Q1144">
        <v>23.033226986226701</v>
      </c>
    </row>
    <row r="1145" spans="1:17" hidden="1" x14ac:dyDescent="0.3">
      <c r="A1145" t="s">
        <v>2439</v>
      </c>
      <c r="B1145" t="s">
        <v>2440</v>
      </c>
      <c r="C1145" t="str">
        <f>IFERROR(VLOOKUP(Table1[[#This Row],[Ticker]],[1]!Table1[[Symbol]:[Industry]],2,FALSE),"-")</f>
        <v>-</v>
      </c>
      <c r="D1145" t="s">
        <v>78</v>
      </c>
      <c r="E1145">
        <v>1683.8403587</v>
      </c>
      <c r="F1145">
        <v>103.8</v>
      </c>
      <c r="G1145">
        <v>84.098145502621804</v>
      </c>
      <c r="H1145">
        <v>-16.956398692750899</v>
      </c>
      <c r="I1145">
        <v>-23.486598897326399</v>
      </c>
      <c r="J1145">
        <v>-1.4795585304765899</v>
      </c>
      <c r="K1145">
        <v>112.335578280173</v>
      </c>
      <c r="L1145">
        <v>108.59722340800499</v>
      </c>
      <c r="M1145">
        <v>37.664504036819402</v>
      </c>
      <c r="N1145">
        <v>-4.5326017061984301</v>
      </c>
      <c r="O1145">
        <v>0.684304804421909</v>
      </c>
      <c r="P1145">
        <v>53.131021194604998</v>
      </c>
      <c r="Q1145">
        <v>130.35952063914701</v>
      </c>
    </row>
    <row r="1146" spans="1:17" hidden="1" x14ac:dyDescent="0.3">
      <c r="A1146" t="s">
        <v>2441</v>
      </c>
      <c r="B1146" t="s">
        <v>2442</v>
      </c>
      <c r="C1146" t="str">
        <f>IFERROR(VLOOKUP(Table1[[#This Row],[Ticker]],[1]!Table1[[Symbol]:[Industry]],2,FALSE),"-")</f>
        <v>-</v>
      </c>
      <c r="D1146" t="s">
        <v>268</v>
      </c>
      <c r="E1146">
        <v>1682.46805812</v>
      </c>
      <c r="F1146">
        <v>71.59</v>
      </c>
      <c r="G1146">
        <v>-56.109882398640998</v>
      </c>
      <c r="H1146">
        <v>2.4511477288113301</v>
      </c>
      <c r="I1146">
        <v>-25.845242318953801</v>
      </c>
      <c r="J1146">
        <v>8.0138246871885901</v>
      </c>
      <c r="K1146">
        <v>66.935437243154894</v>
      </c>
      <c r="L1146">
        <v>77.993566250643397</v>
      </c>
      <c r="M1146">
        <v>48.8052772673786</v>
      </c>
      <c r="N1146">
        <v>9.2320560384072401</v>
      </c>
      <c r="O1146">
        <v>1.32191294181168</v>
      </c>
      <c r="P1146">
        <v>63.360804581645397</v>
      </c>
      <c r="Q1146">
        <v>45.804480651731097</v>
      </c>
    </row>
    <row r="1147" spans="1:17" hidden="1" x14ac:dyDescent="0.3">
      <c r="A1147" t="s">
        <v>2443</v>
      </c>
      <c r="B1147" t="s">
        <v>2444</v>
      </c>
      <c r="C1147" t="str">
        <f>IFERROR(VLOOKUP(Table1[[#This Row],[Ticker]],[1]!Table1[[Symbol]:[Industry]],2,FALSE),"-")</f>
        <v>-</v>
      </c>
      <c r="D1147" t="s">
        <v>371</v>
      </c>
      <c r="E1147">
        <v>1668.25804827</v>
      </c>
      <c r="F1147">
        <v>525.35</v>
      </c>
      <c r="G1147">
        <v>18.557173285080999</v>
      </c>
      <c r="H1147">
        <v>-8.4748417078167595</v>
      </c>
      <c r="I1147">
        <v>-7.6783774865371397</v>
      </c>
      <c r="J1147">
        <v>-2.5080621836920001</v>
      </c>
      <c r="K1147">
        <v>530.26582019717</v>
      </c>
      <c r="L1147">
        <v>509.35708717692103</v>
      </c>
      <c r="M1147">
        <v>51.229432898008703</v>
      </c>
      <c r="N1147">
        <v>-0.189787745214098</v>
      </c>
      <c r="O1147">
        <v>0.42262847940706399</v>
      </c>
      <c r="P1147">
        <v>44.370419720186497</v>
      </c>
      <c r="Q1147">
        <v>50.014277555682398</v>
      </c>
    </row>
    <row r="1148" spans="1:17" x14ac:dyDescent="0.3">
      <c r="A1148" t="s">
        <v>2445</v>
      </c>
      <c r="B1148" t="s">
        <v>2446</v>
      </c>
      <c r="C1148" t="str">
        <f>IFERROR(VLOOKUP(Table1[[#This Row],[Ticker]],[1]!Table1[[Symbol]:[Industry]],2,FALSE),"-")</f>
        <v>-</v>
      </c>
      <c r="D1148" t="s">
        <v>523</v>
      </c>
      <c r="E1148">
        <v>1663.7668315450001</v>
      </c>
      <c r="F1148">
        <v>108.33</v>
      </c>
      <c r="G1148">
        <v>-59.133213144836198</v>
      </c>
      <c r="H1148">
        <v>9.0764754483383996</v>
      </c>
      <c r="I1148">
        <v>-28.31201052534</v>
      </c>
      <c r="J1148">
        <v>0.78380322996565899</v>
      </c>
      <c r="K1148">
        <v>103.365789420721</v>
      </c>
      <c r="L1148">
        <v>120.713046264472</v>
      </c>
      <c r="M1148">
        <v>50.268876696539799</v>
      </c>
      <c r="N1148">
        <v>4.8670305365216198</v>
      </c>
      <c r="O1148">
        <v>1.4122333318294</v>
      </c>
      <c r="P1148">
        <v>72.020677559309505</v>
      </c>
      <c r="Q1148">
        <v>35.497185741088103</v>
      </c>
    </row>
    <row r="1149" spans="1:17" hidden="1" x14ac:dyDescent="0.3">
      <c r="A1149" t="s">
        <v>2447</v>
      </c>
      <c r="B1149" t="s">
        <v>2448</v>
      </c>
      <c r="C1149" t="str">
        <f>IFERROR(VLOOKUP(Table1[[#This Row],[Ticker]],[1]!Table1[[Symbol]:[Industry]],2,FALSE),"-")</f>
        <v>-</v>
      </c>
      <c r="D1149" t="s">
        <v>52</v>
      </c>
      <c r="E1149">
        <v>1660.3419773600001</v>
      </c>
      <c r="F1149">
        <v>260.93</v>
      </c>
      <c r="G1149">
        <v>-30.140478355001601</v>
      </c>
      <c r="H1149">
        <v>15.9185446314278</v>
      </c>
      <c r="I1149">
        <v>-16.078633184693299</v>
      </c>
      <c r="J1149">
        <v>14.020917397645</v>
      </c>
      <c r="K1149">
        <v>239.26262873815099</v>
      </c>
      <c r="M1149">
        <v>66.458688654103796</v>
      </c>
      <c r="N1149">
        <v>10.2208593884819</v>
      </c>
      <c r="O1149">
        <v>1.03579672922535</v>
      </c>
      <c r="P1149">
        <v>13.651170812095099</v>
      </c>
      <c r="Q1149">
        <v>31.1206030150753</v>
      </c>
    </row>
    <row r="1150" spans="1:17" hidden="1" x14ac:dyDescent="0.3">
      <c r="A1150" t="s">
        <v>2449</v>
      </c>
      <c r="B1150" t="s">
        <v>2450</v>
      </c>
      <c r="C1150" t="str">
        <f>IFERROR(VLOOKUP(Table1[[#This Row],[Ticker]],[1]!Table1[[Symbol]:[Industry]],2,FALSE),"-")</f>
        <v>-</v>
      </c>
      <c r="D1150" t="s">
        <v>255</v>
      </c>
      <c r="E1150">
        <v>1659.2705249999999</v>
      </c>
      <c r="F1150">
        <v>144.69</v>
      </c>
      <c r="G1150">
        <v>22.413701946442799</v>
      </c>
      <c r="H1150">
        <v>2.7397854596286502</v>
      </c>
      <c r="I1150">
        <v>56.801285242553398</v>
      </c>
      <c r="J1150">
        <v>6.3077432645462101</v>
      </c>
      <c r="K1150">
        <v>130.89986635617799</v>
      </c>
      <c r="L1150">
        <v>112.301221870097</v>
      </c>
      <c r="M1150">
        <v>31.9141167774834</v>
      </c>
      <c r="N1150">
        <v>8.1306909555939999</v>
      </c>
      <c r="O1150">
        <v>1.16540742856863</v>
      </c>
      <c r="P1150">
        <v>8.5078443569009696</v>
      </c>
      <c r="Q1150">
        <v>83.850063532401506</v>
      </c>
    </row>
    <row r="1151" spans="1:17" hidden="1" x14ac:dyDescent="0.3">
      <c r="A1151" t="s">
        <v>2451</v>
      </c>
      <c r="B1151" t="s">
        <v>2452</v>
      </c>
      <c r="C1151" t="str">
        <f>IFERROR(VLOOKUP(Table1[[#This Row],[Ticker]],[1]!Table1[[Symbol]:[Industry]],2,FALSE),"-")</f>
        <v>-</v>
      </c>
      <c r="D1151" t="s">
        <v>445</v>
      </c>
      <c r="E1151">
        <v>1658.514796295</v>
      </c>
      <c r="F1151">
        <v>716.6</v>
      </c>
      <c r="G1151">
        <v>35.630439795639496</v>
      </c>
      <c r="H1151">
        <v>19.241056862952199</v>
      </c>
      <c r="I1151">
        <v>-3.7792660537260701</v>
      </c>
      <c r="J1151">
        <v>15.9579407605162</v>
      </c>
      <c r="K1151">
        <v>584.27111008703901</v>
      </c>
      <c r="L1151">
        <v>563.22474830452302</v>
      </c>
      <c r="M1151">
        <v>41.918370789937804</v>
      </c>
      <c r="N1151">
        <v>16.540953023239201</v>
      </c>
      <c r="O1151">
        <v>2.4183749975278301</v>
      </c>
      <c r="P1151">
        <v>2.1350823332402902</v>
      </c>
      <c r="Q1151">
        <v>73.070885158797196</v>
      </c>
    </row>
    <row r="1152" spans="1:17" hidden="1" x14ac:dyDescent="0.3">
      <c r="A1152" t="s">
        <v>2453</v>
      </c>
      <c r="B1152" t="s">
        <v>2454</v>
      </c>
      <c r="C1152" t="str">
        <f>IFERROR(VLOOKUP(Table1[[#This Row],[Ticker]],[1]!Table1[[Symbol]:[Industry]],2,FALSE),"-")</f>
        <v>-</v>
      </c>
      <c r="D1152" t="s">
        <v>268</v>
      </c>
      <c r="E1152">
        <v>1654.2438770000001</v>
      </c>
      <c r="F1152">
        <v>160.04</v>
      </c>
      <c r="G1152">
        <v>22.588386327128902</v>
      </c>
      <c r="H1152">
        <v>0.98140110388471402</v>
      </c>
      <c r="I1152">
        <v>25.997417479451698</v>
      </c>
      <c r="J1152">
        <v>5.3877849418027202</v>
      </c>
      <c r="K1152">
        <v>148.30734667193201</v>
      </c>
      <c r="L1152">
        <v>131.56301279353301</v>
      </c>
      <c r="M1152">
        <v>35.411780292769102</v>
      </c>
      <c r="N1152">
        <v>5.2142806041543199</v>
      </c>
      <c r="O1152">
        <v>2.1248114297967802</v>
      </c>
      <c r="P1152">
        <v>15.4711322169457</v>
      </c>
      <c r="Q1152">
        <v>59.022257551669298</v>
      </c>
    </row>
    <row r="1153" spans="1:17" hidden="1" x14ac:dyDescent="0.3">
      <c r="A1153" t="s">
        <v>2455</v>
      </c>
      <c r="B1153" t="s">
        <v>2456</v>
      </c>
      <c r="C1153" t="str">
        <f>IFERROR(VLOOKUP(Table1[[#This Row],[Ticker]],[1]!Table1[[Symbol]:[Industry]],2,FALSE),"-")</f>
        <v>-</v>
      </c>
      <c r="D1153" t="s">
        <v>383</v>
      </c>
      <c r="E1153">
        <v>1653.07655342</v>
      </c>
      <c r="F1153">
        <v>707.2</v>
      </c>
      <c r="G1153">
        <v>-25.065416289410699</v>
      </c>
      <c r="H1153">
        <v>-2.3017217598423501</v>
      </c>
      <c r="I1153">
        <v>-13.8890770267561</v>
      </c>
      <c r="J1153">
        <v>-0.96557099998052498</v>
      </c>
      <c r="K1153">
        <v>687.71329221711596</v>
      </c>
      <c r="L1153">
        <v>707.26398476086399</v>
      </c>
      <c r="M1153">
        <v>55.842503193929304</v>
      </c>
      <c r="N1153">
        <v>2.5003656137108701</v>
      </c>
      <c r="O1153">
        <v>1.0185818722431299</v>
      </c>
      <c r="P1153">
        <v>30.0904977375565</v>
      </c>
      <c r="Q1153">
        <v>12.9712460063897</v>
      </c>
    </row>
    <row r="1154" spans="1:17" hidden="1" x14ac:dyDescent="0.3">
      <c r="A1154" t="s">
        <v>2457</v>
      </c>
      <c r="B1154" t="s">
        <v>2458</v>
      </c>
      <c r="C1154" t="str">
        <f>IFERROR(VLOOKUP(Table1[[#This Row],[Ticker]],[1]!Table1[[Symbol]:[Industry]],2,FALSE),"-")</f>
        <v>-</v>
      </c>
      <c r="D1154" t="s">
        <v>383</v>
      </c>
      <c r="E1154">
        <v>1651.51818409</v>
      </c>
      <c r="F1154">
        <v>595.45000000000005</v>
      </c>
      <c r="G1154">
        <v>-35.362809029258301</v>
      </c>
      <c r="H1154">
        <v>-9.6667642037505708</v>
      </c>
      <c r="I1154">
        <v>-17.4771647321448</v>
      </c>
      <c r="J1154">
        <v>-0.48281555964349998</v>
      </c>
      <c r="K1154">
        <v>565.62635222457595</v>
      </c>
      <c r="L1154">
        <v>564.48641128478096</v>
      </c>
      <c r="M1154">
        <v>43.634846126962302</v>
      </c>
      <c r="N1154">
        <v>4.3135252898239997</v>
      </c>
      <c r="O1154">
        <v>0.82652007180301401</v>
      </c>
      <c r="P1154">
        <v>24.275757830212399</v>
      </c>
      <c r="Q1154">
        <v>35.314168844449497</v>
      </c>
    </row>
    <row r="1155" spans="1:17" hidden="1" x14ac:dyDescent="0.3">
      <c r="A1155" t="s">
        <v>2459</v>
      </c>
      <c r="B1155" t="s">
        <v>2460</v>
      </c>
      <c r="C1155" t="str">
        <f>IFERROR(VLOOKUP(Table1[[#This Row],[Ticker]],[1]!Table1[[Symbol]:[Industry]],2,FALSE),"-")</f>
        <v>-</v>
      </c>
      <c r="D1155" t="s">
        <v>523</v>
      </c>
      <c r="E1155">
        <v>1651.1787914049901</v>
      </c>
      <c r="F1155">
        <v>343.9</v>
      </c>
      <c r="G1155">
        <v>-2.6137246383605501</v>
      </c>
      <c r="H1155">
        <v>-4.7615305820404998</v>
      </c>
      <c r="I1155">
        <v>-26.8320493722889</v>
      </c>
      <c r="J1155">
        <v>4.8350327441014898</v>
      </c>
      <c r="K1155">
        <v>335.13987509052203</v>
      </c>
      <c r="L1155">
        <v>340.323724276718</v>
      </c>
      <c r="M1155">
        <v>40.515874157421102</v>
      </c>
      <c r="N1155">
        <v>4.1518619615459302</v>
      </c>
      <c r="O1155">
        <v>1.36359279720218</v>
      </c>
      <c r="P1155">
        <v>31.578947368421002</v>
      </c>
      <c r="Q1155">
        <v>31.7624521072796</v>
      </c>
    </row>
    <row r="1156" spans="1:17" hidden="1" x14ac:dyDescent="0.3">
      <c r="A1156" t="s">
        <v>2461</v>
      </c>
      <c r="B1156" t="s">
        <v>2462</v>
      </c>
      <c r="C1156" t="str">
        <f>IFERROR(VLOOKUP(Table1[[#This Row],[Ticker]],[1]!Table1[[Symbol]:[Industry]],2,FALSE),"-")</f>
        <v>-</v>
      </c>
      <c r="D1156" t="s">
        <v>400</v>
      </c>
      <c r="E1156">
        <v>1641.5156107350001</v>
      </c>
      <c r="F1156">
        <v>578.79999999999995</v>
      </c>
      <c r="G1156">
        <v>4.8709630849452399</v>
      </c>
      <c r="H1156">
        <v>11.9051197968023</v>
      </c>
      <c r="I1156">
        <v>15.2589511464436</v>
      </c>
      <c r="J1156">
        <v>7.2145774923945503</v>
      </c>
      <c r="K1156">
        <v>490.65547316031802</v>
      </c>
      <c r="L1156">
        <v>480.05574525393803</v>
      </c>
      <c r="M1156">
        <v>79.313483612730295</v>
      </c>
      <c r="N1156">
        <v>11.6461923207965</v>
      </c>
      <c r="O1156">
        <v>2.5134030794131301</v>
      </c>
      <c r="P1156">
        <v>3.2653766413268799</v>
      </c>
      <c r="Q1156">
        <v>41.343101343101303</v>
      </c>
    </row>
    <row r="1157" spans="1:17" hidden="1" x14ac:dyDescent="0.3">
      <c r="A1157" t="s">
        <v>2463</v>
      </c>
      <c r="B1157" t="s">
        <v>2464</v>
      </c>
      <c r="C1157" t="str">
        <f>IFERROR(VLOOKUP(Table1[[#This Row],[Ticker]],[1]!Table1[[Symbol]:[Industry]],2,FALSE),"-")</f>
        <v>-</v>
      </c>
      <c r="D1157" t="s">
        <v>371</v>
      </c>
      <c r="E1157">
        <v>1638.10432954</v>
      </c>
      <c r="F1157">
        <v>40.04</v>
      </c>
      <c r="G1157">
        <v>88.917685686280194</v>
      </c>
      <c r="H1157">
        <v>-16.449727780417501</v>
      </c>
      <c r="I1157">
        <v>27.501829707163299</v>
      </c>
      <c r="J1157">
        <v>-0.49722054638173402</v>
      </c>
      <c r="K1157">
        <v>38.672750040033598</v>
      </c>
      <c r="L1157">
        <v>33.128491766802398</v>
      </c>
      <c r="M1157">
        <v>49.697234686075198</v>
      </c>
      <c r="N1157">
        <v>0.78340528920326502</v>
      </c>
      <c r="O1157">
        <v>0.59575878906885005</v>
      </c>
      <c r="P1157">
        <v>16.1338661338661</v>
      </c>
      <c r="Q1157">
        <v>117.608695652173</v>
      </c>
    </row>
    <row r="1158" spans="1:17" hidden="1" x14ac:dyDescent="0.3">
      <c r="A1158" t="s">
        <v>2465</v>
      </c>
      <c r="B1158" t="s">
        <v>2466</v>
      </c>
      <c r="C1158" t="str">
        <f>IFERROR(VLOOKUP(Table1[[#This Row],[Ticker]],[1]!Table1[[Symbol]:[Industry]],2,FALSE),"-")</f>
        <v>-</v>
      </c>
      <c r="E1158">
        <v>1636.3929232799901</v>
      </c>
      <c r="F1158">
        <v>45.69</v>
      </c>
      <c r="G1158">
        <v>6842.3273185340504</v>
      </c>
      <c r="H1158">
        <v>27.760820170418899</v>
      </c>
      <c r="I1158">
        <v>563.89352722802096</v>
      </c>
      <c r="J1158">
        <v>5.9344357656904601</v>
      </c>
      <c r="K1158">
        <v>33.445268377258301</v>
      </c>
      <c r="L1158">
        <v>19.264734508947701</v>
      </c>
      <c r="M1158">
        <v>19.914464246548398</v>
      </c>
      <c r="N1158">
        <v>19.579331309644999</v>
      </c>
      <c r="O1158">
        <v>0.41319298977223001</v>
      </c>
      <c r="P1158">
        <v>0</v>
      </c>
      <c r="Q1158">
        <v>7215.3041144901499</v>
      </c>
    </row>
    <row r="1159" spans="1:17" hidden="1" x14ac:dyDescent="0.3">
      <c r="A1159" t="s">
        <v>2467</v>
      </c>
      <c r="B1159" t="s">
        <v>2468</v>
      </c>
      <c r="C1159" t="str">
        <f>IFERROR(VLOOKUP(Table1[[#This Row],[Ticker]],[1]!Table1[[Symbol]:[Industry]],2,FALSE),"-")</f>
        <v>-</v>
      </c>
      <c r="D1159" t="s">
        <v>366</v>
      </c>
      <c r="E1159">
        <v>1635.0678539999999</v>
      </c>
      <c r="F1159">
        <v>887</v>
      </c>
      <c r="G1159">
        <v>132.137555421408</v>
      </c>
      <c r="H1159">
        <v>27.958494324823899</v>
      </c>
      <c r="I1159">
        <v>146.199400591716</v>
      </c>
      <c r="J1159">
        <v>15.6071921800543</v>
      </c>
      <c r="K1159">
        <v>636.68130835864702</v>
      </c>
      <c r="M1159">
        <v>54.588714966714903</v>
      </c>
      <c r="N1159">
        <v>19.210810939308502</v>
      </c>
      <c r="O1159">
        <v>0.88514577097882696</v>
      </c>
      <c r="P1159">
        <v>10.5186020293122</v>
      </c>
      <c r="Q1159">
        <v>277.44680851063799</v>
      </c>
    </row>
    <row r="1160" spans="1:17" hidden="1" x14ac:dyDescent="0.3">
      <c r="A1160" t="s">
        <v>2469</v>
      </c>
      <c r="B1160" t="s">
        <v>2470</v>
      </c>
      <c r="C1160" t="str">
        <f>IFERROR(VLOOKUP(Table1[[#This Row],[Ticker]],[1]!Table1[[Symbol]:[Industry]],2,FALSE),"-")</f>
        <v>-</v>
      </c>
      <c r="D1160" t="s">
        <v>211</v>
      </c>
      <c r="E1160">
        <v>1633.94</v>
      </c>
      <c r="F1160">
        <v>376.25</v>
      </c>
      <c r="G1160">
        <v>10.2034863193806</v>
      </c>
      <c r="H1160">
        <v>-2.7538049668476798</v>
      </c>
      <c r="I1160">
        <v>23.759890252042499</v>
      </c>
      <c r="J1160">
        <v>-2.5289076633171801</v>
      </c>
      <c r="K1160">
        <v>355.03011955611299</v>
      </c>
      <c r="L1160">
        <v>307.319837671176</v>
      </c>
      <c r="M1160">
        <v>47.992919919885601</v>
      </c>
      <c r="N1160">
        <v>1.4557086218060999</v>
      </c>
      <c r="O1160">
        <v>0.30965947773380698</v>
      </c>
      <c r="P1160">
        <v>9.3554817275747393</v>
      </c>
      <c r="Q1160">
        <v>65.420971642119099</v>
      </c>
    </row>
    <row r="1161" spans="1:17" hidden="1" x14ac:dyDescent="0.3">
      <c r="A1161" t="s">
        <v>2471</v>
      </c>
      <c r="B1161" t="s">
        <v>2472</v>
      </c>
      <c r="C1161" t="str">
        <f>IFERROR(VLOOKUP(Table1[[#This Row],[Ticker]],[1]!Table1[[Symbol]:[Industry]],2,FALSE),"-")</f>
        <v>-</v>
      </c>
      <c r="D1161" t="s">
        <v>40</v>
      </c>
      <c r="E1161">
        <v>1625.7014999999999</v>
      </c>
      <c r="F1161">
        <v>47.73</v>
      </c>
      <c r="G1161">
        <v>-9.4226087863241705</v>
      </c>
      <c r="H1161">
        <v>-0.310414239558646</v>
      </c>
      <c r="I1161">
        <v>1.9770754608485901</v>
      </c>
      <c r="J1161">
        <v>6.8219114892016899</v>
      </c>
      <c r="K1161">
        <v>47.210830071504098</v>
      </c>
      <c r="L1161">
        <v>45.789054560403201</v>
      </c>
      <c r="M1161">
        <v>50.3059471857188</v>
      </c>
      <c r="N1161">
        <v>1.9637145846652799</v>
      </c>
      <c r="O1161">
        <v>0.20875340951994101</v>
      </c>
      <c r="P1161">
        <v>66.331447726796497</v>
      </c>
      <c r="Q1161">
        <v>40.3823529411764</v>
      </c>
    </row>
    <row r="1162" spans="1:17" hidden="1" x14ac:dyDescent="0.3">
      <c r="A1162" t="s">
        <v>2473</v>
      </c>
      <c r="B1162" t="s">
        <v>2474</v>
      </c>
      <c r="C1162" t="str">
        <f>IFERROR(VLOOKUP(Table1[[#This Row],[Ticker]],[1]!Table1[[Symbol]:[Industry]],2,FALSE),"-")</f>
        <v>-</v>
      </c>
      <c r="D1162" t="s">
        <v>165</v>
      </c>
      <c r="E1162">
        <v>1609.3923933149999</v>
      </c>
      <c r="F1162">
        <v>1540.3</v>
      </c>
      <c r="G1162">
        <v>165.774488099553</v>
      </c>
      <c r="H1162">
        <v>31.8912704689142</v>
      </c>
      <c r="I1162">
        <v>135.07515746796901</v>
      </c>
      <c r="J1162">
        <v>-0.78253032931098399</v>
      </c>
      <c r="K1162">
        <v>1260.0499809907801</v>
      </c>
      <c r="L1162">
        <v>958.21435727945402</v>
      </c>
      <c r="M1162">
        <v>38.459797668360899</v>
      </c>
      <c r="N1162">
        <v>11.7759580498946</v>
      </c>
      <c r="O1162">
        <v>1.52545492648576</v>
      </c>
      <c r="P1162">
        <v>7.4498474323183697</v>
      </c>
      <c r="Q1162">
        <v>211.70697156733701</v>
      </c>
    </row>
    <row r="1163" spans="1:17" hidden="1" x14ac:dyDescent="0.3">
      <c r="A1163" t="s">
        <v>2475</v>
      </c>
      <c r="B1163" t="s">
        <v>2476</v>
      </c>
      <c r="C1163" t="str">
        <f>IFERROR(VLOOKUP(Table1[[#This Row],[Ticker]],[1]!Table1[[Symbol]:[Industry]],2,FALSE),"-")</f>
        <v>-</v>
      </c>
      <c r="D1163" t="s">
        <v>354</v>
      </c>
      <c r="E1163">
        <v>1607.2550693999999</v>
      </c>
      <c r="F1163">
        <v>31.11</v>
      </c>
      <c r="G1163">
        <v>-18.632388135412</v>
      </c>
      <c r="H1163">
        <v>0.244933964533739</v>
      </c>
      <c r="I1163">
        <v>-21.041955953962901</v>
      </c>
      <c r="J1163">
        <v>2.7728901648322202</v>
      </c>
      <c r="K1163">
        <v>29.9190858647023</v>
      </c>
      <c r="L1163">
        <v>32.2583985451923</v>
      </c>
      <c r="M1163">
        <v>46.843764245580402</v>
      </c>
      <c r="N1163">
        <v>6.0508287256828099</v>
      </c>
      <c r="O1163">
        <v>1.33987753451803</v>
      </c>
      <c r="P1163">
        <v>47.219543555126897</v>
      </c>
      <c r="Q1163">
        <v>38.266666666666602</v>
      </c>
    </row>
    <row r="1164" spans="1:17" hidden="1" x14ac:dyDescent="0.3">
      <c r="A1164" t="s">
        <v>2477</v>
      </c>
      <c r="B1164" t="s">
        <v>2478</v>
      </c>
      <c r="C1164" t="str">
        <f>IFERROR(VLOOKUP(Table1[[#This Row],[Ticker]],[1]!Table1[[Symbol]:[Industry]],2,FALSE),"-")</f>
        <v>-</v>
      </c>
      <c r="D1164" t="s">
        <v>268</v>
      </c>
      <c r="E1164">
        <v>1595.22</v>
      </c>
      <c r="F1164">
        <v>1424</v>
      </c>
      <c r="G1164">
        <v>-22.360345762525402</v>
      </c>
      <c r="H1164">
        <v>4.8456538158172</v>
      </c>
      <c r="I1164">
        <v>-18.8175143416975</v>
      </c>
      <c r="J1164">
        <v>-1.32612979156902</v>
      </c>
      <c r="K1164">
        <v>1375.54923249271</v>
      </c>
      <c r="L1164">
        <v>1414.41737087203</v>
      </c>
      <c r="M1164">
        <v>52.770253385918103</v>
      </c>
      <c r="N1164">
        <v>2.1861799877498802</v>
      </c>
      <c r="O1164">
        <v>1.5609650639535999</v>
      </c>
      <c r="P1164">
        <v>25.003511235954999</v>
      </c>
      <c r="Q1164">
        <v>20.570678633419401</v>
      </c>
    </row>
    <row r="1165" spans="1:17" hidden="1" x14ac:dyDescent="0.3">
      <c r="A1165" t="s">
        <v>2479</v>
      </c>
      <c r="B1165" t="s">
        <v>2480</v>
      </c>
      <c r="C1165" t="str">
        <f>IFERROR(VLOOKUP(Table1[[#This Row],[Ticker]],[1]!Table1[[Symbol]:[Industry]],2,FALSE),"-")</f>
        <v>-</v>
      </c>
      <c r="D1165" t="s">
        <v>371</v>
      </c>
      <c r="E1165">
        <v>1593.4219000000001</v>
      </c>
      <c r="F1165">
        <v>834.9</v>
      </c>
      <c r="G1165">
        <v>146.97153951408299</v>
      </c>
      <c r="H1165">
        <v>9.3140716619783195</v>
      </c>
      <c r="I1165">
        <v>69.756838271995306</v>
      </c>
      <c r="J1165">
        <v>1.5334319224880999</v>
      </c>
      <c r="K1165">
        <v>743.29224621442404</v>
      </c>
      <c r="L1165">
        <v>574.43326112293596</v>
      </c>
      <c r="M1165">
        <v>48.693592323150199</v>
      </c>
      <c r="N1165">
        <v>7.5977658940404798</v>
      </c>
      <c r="O1165">
        <v>2.2309152305826698</v>
      </c>
      <c r="P1165">
        <v>3.6052221822972799</v>
      </c>
      <c r="Q1165">
        <v>196.85333333333301</v>
      </c>
    </row>
    <row r="1166" spans="1:17" hidden="1" x14ac:dyDescent="0.3">
      <c r="A1166" t="s">
        <v>2481</v>
      </c>
      <c r="B1166" t="s">
        <v>2482</v>
      </c>
      <c r="C1166" t="str">
        <f>IFERROR(VLOOKUP(Table1[[#This Row],[Ticker]],[1]!Table1[[Symbol]:[Industry]],2,FALSE),"-")</f>
        <v>-</v>
      </c>
      <c r="D1166" t="s">
        <v>95</v>
      </c>
      <c r="E1166">
        <v>1592.3695754749999</v>
      </c>
      <c r="F1166">
        <v>1455.85</v>
      </c>
      <c r="G1166">
        <v>386.91353483127898</v>
      </c>
      <c r="H1166">
        <v>6.0750622575850004</v>
      </c>
      <c r="I1166">
        <v>34.092045429985497</v>
      </c>
      <c r="J1166">
        <v>8.7044556367781993</v>
      </c>
      <c r="K1166">
        <v>1215.88512357228</v>
      </c>
      <c r="L1166">
        <v>966.49445016680795</v>
      </c>
      <c r="M1166">
        <v>41.0026103436265</v>
      </c>
      <c r="N1166">
        <v>14.0446962160747</v>
      </c>
      <c r="O1166">
        <v>0.81363155490370498</v>
      </c>
      <c r="P1166">
        <v>0</v>
      </c>
      <c r="Q1166">
        <v>489.412955465587</v>
      </c>
    </row>
    <row r="1167" spans="1:17" hidden="1" x14ac:dyDescent="0.3">
      <c r="A1167" t="s">
        <v>2483</v>
      </c>
      <c r="B1167" t="s">
        <v>2484</v>
      </c>
      <c r="C1167" t="str">
        <f>IFERROR(VLOOKUP(Table1[[#This Row],[Ticker]],[1]!Table1[[Symbol]:[Industry]],2,FALSE),"-")</f>
        <v>-</v>
      </c>
      <c r="D1167" t="s">
        <v>255</v>
      </c>
      <c r="E1167">
        <v>1578.9457829200001</v>
      </c>
      <c r="F1167">
        <v>520.29999999999995</v>
      </c>
      <c r="G1167">
        <v>-23.1268350576396</v>
      </c>
      <c r="H1167">
        <v>-4.6841796686834396</v>
      </c>
      <c r="I1167">
        <v>-7.6291597491422696</v>
      </c>
      <c r="J1167">
        <v>1.7975221604948299</v>
      </c>
      <c r="K1167">
        <v>496.15586778309898</v>
      </c>
      <c r="L1167">
        <v>499.845120089869</v>
      </c>
      <c r="M1167">
        <v>40.236261788049802</v>
      </c>
      <c r="N1167">
        <v>3.3266342397567201</v>
      </c>
      <c r="O1167">
        <v>0.894197227109639</v>
      </c>
      <c r="P1167">
        <v>33.096290601576001</v>
      </c>
      <c r="Q1167">
        <v>29.4278606965173</v>
      </c>
    </row>
    <row r="1168" spans="1:17" hidden="1" x14ac:dyDescent="0.3">
      <c r="A1168" t="s">
        <v>2485</v>
      </c>
      <c r="B1168" t="s">
        <v>2486</v>
      </c>
      <c r="C1168" t="str">
        <f>IFERROR(VLOOKUP(Table1[[#This Row],[Ticker]],[1]!Table1[[Symbol]:[Industry]],2,FALSE),"-")</f>
        <v>-</v>
      </c>
      <c r="D1168" t="s">
        <v>523</v>
      </c>
      <c r="E1168">
        <v>1577.31807121</v>
      </c>
      <c r="F1168">
        <v>6149.35</v>
      </c>
      <c r="G1168">
        <v>-36.981450902132899</v>
      </c>
      <c r="H1168">
        <v>11.677714884519499</v>
      </c>
      <c r="I1168">
        <v>-2.4885024902193602</v>
      </c>
      <c r="J1168">
        <v>3.00553752489582</v>
      </c>
      <c r="K1168">
        <v>5370.1357946770604</v>
      </c>
      <c r="L1168">
        <v>5737.0581722847401</v>
      </c>
      <c r="M1168">
        <v>43.823063820252997</v>
      </c>
      <c r="N1168">
        <v>10.942518955285101</v>
      </c>
      <c r="O1168">
        <v>1.47894809832541</v>
      </c>
      <c r="P1168">
        <v>15.313000561034899</v>
      </c>
      <c r="Q1168">
        <v>37.754256272401399</v>
      </c>
    </row>
    <row r="1169" spans="1:17" hidden="1" x14ac:dyDescent="0.3">
      <c r="A1169" t="s">
        <v>2487</v>
      </c>
      <c r="B1169" t="s">
        <v>2488</v>
      </c>
      <c r="C1169" t="str">
        <f>IFERROR(VLOOKUP(Table1[[#This Row],[Ticker]],[1]!Table1[[Symbol]:[Industry]],2,FALSE),"-")</f>
        <v>-</v>
      </c>
      <c r="D1169" t="s">
        <v>268</v>
      </c>
      <c r="E1169">
        <v>1576.7288570000001</v>
      </c>
      <c r="F1169">
        <v>745.2</v>
      </c>
      <c r="G1169">
        <v>28.641278172225601</v>
      </c>
      <c r="H1169">
        <v>4.8642341028042901</v>
      </c>
      <c r="I1169">
        <v>-9.5230680134678902</v>
      </c>
      <c r="J1169">
        <v>10.1598258254163</v>
      </c>
      <c r="K1169">
        <v>679.09663817003502</v>
      </c>
      <c r="L1169">
        <v>634.81629049990204</v>
      </c>
      <c r="M1169">
        <v>49.229585688019</v>
      </c>
      <c r="N1169">
        <v>6.4025937777772297</v>
      </c>
      <c r="O1169">
        <v>0.814507323055776</v>
      </c>
      <c r="P1169">
        <v>8.8298443370906998</v>
      </c>
      <c r="Q1169">
        <v>60.258064516128997</v>
      </c>
    </row>
    <row r="1170" spans="1:17" hidden="1" x14ac:dyDescent="0.3">
      <c r="A1170" t="s">
        <v>2489</v>
      </c>
      <c r="B1170" t="s">
        <v>2490</v>
      </c>
      <c r="C1170" t="str">
        <f>IFERROR(VLOOKUP(Table1[[#This Row],[Ticker]],[1]!Table1[[Symbol]:[Industry]],2,FALSE),"-")</f>
        <v>-</v>
      </c>
      <c r="D1170" t="s">
        <v>809</v>
      </c>
      <c r="E1170">
        <v>1575.13864805</v>
      </c>
      <c r="F1170">
        <v>279.85000000000002</v>
      </c>
      <c r="G1170">
        <v>703.99862716893404</v>
      </c>
      <c r="H1170">
        <v>18.750432025515899</v>
      </c>
      <c r="I1170">
        <v>143.499590361912</v>
      </c>
      <c r="J1170">
        <v>8.0451191218056906</v>
      </c>
      <c r="K1170">
        <v>228.391655239382</v>
      </c>
      <c r="L1170">
        <v>155.56895768451901</v>
      </c>
      <c r="M1170">
        <v>76.942505848216797</v>
      </c>
      <c r="N1170">
        <v>10.5011874423445</v>
      </c>
      <c r="O1170">
        <v>2.21031650210079</v>
      </c>
      <c r="P1170">
        <v>0</v>
      </c>
    </row>
    <row r="1171" spans="1:17" hidden="1" x14ac:dyDescent="0.3">
      <c r="A1171" t="s">
        <v>2491</v>
      </c>
      <c r="B1171" t="s">
        <v>2492</v>
      </c>
      <c r="C1171" t="str">
        <f>IFERROR(VLOOKUP(Table1[[#This Row],[Ticker]],[1]!Table1[[Symbol]:[Industry]],2,FALSE),"-")</f>
        <v>-</v>
      </c>
      <c r="D1171" t="s">
        <v>21</v>
      </c>
      <c r="E1171">
        <v>1574.5211505</v>
      </c>
      <c r="F1171">
        <v>1112.25</v>
      </c>
      <c r="G1171">
        <v>90.548035850722002</v>
      </c>
      <c r="H1171">
        <v>-15.193279391274601</v>
      </c>
      <c r="I1171">
        <v>67.051835764498705</v>
      </c>
      <c r="J1171">
        <v>-6.6221186190281403</v>
      </c>
      <c r="K1171">
        <v>1146.77402608544</v>
      </c>
      <c r="L1171">
        <v>888.03869671825305</v>
      </c>
      <c r="M1171">
        <v>48.730552612683397</v>
      </c>
      <c r="N1171">
        <v>-5.15107122832885</v>
      </c>
      <c r="O1171">
        <v>0.20175007946559201</v>
      </c>
      <c r="P1171">
        <v>32.056641942009399</v>
      </c>
      <c r="Q1171">
        <v>136.14649681528601</v>
      </c>
    </row>
    <row r="1172" spans="1:17" hidden="1" x14ac:dyDescent="0.3">
      <c r="A1172" t="s">
        <v>2493</v>
      </c>
      <c r="B1172" t="s">
        <v>2494</v>
      </c>
      <c r="C1172" t="str">
        <f>IFERROR(VLOOKUP(Table1[[#This Row],[Ticker]],[1]!Table1[[Symbol]:[Industry]],2,FALSE),"-")</f>
        <v>-</v>
      </c>
      <c r="D1172" t="s">
        <v>238</v>
      </c>
      <c r="E1172">
        <v>1571.2449999999999</v>
      </c>
      <c r="F1172">
        <v>1251.55</v>
      </c>
      <c r="G1172">
        <v>79.223124239908302</v>
      </c>
      <c r="H1172">
        <v>-10.142341520169699</v>
      </c>
      <c r="I1172">
        <v>80.933131958263999</v>
      </c>
      <c r="J1172">
        <v>-3.4990341466107102</v>
      </c>
      <c r="K1172">
        <v>1162.68769324505</v>
      </c>
      <c r="L1172">
        <v>892.45455254940896</v>
      </c>
      <c r="M1172">
        <v>41.764371843673601</v>
      </c>
      <c r="N1172">
        <v>0.37120741301670501</v>
      </c>
      <c r="O1172">
        <v>0.81014123686573003</v>
      </c>
      <c r="P1172">
        <v>18.2293955495186</v>
      </c>
      <c r="Q1172">
        <v>109.973995470178</v>
      </c>
    </row>
    <row r="1173" spans="1:17" hidden="1" x14ac:dyDescent="0.3">
      <c r="A1173" t="s">
        <v>2495</v>
      </c>
      <c r="B1173" t="s">
        <v>2496</v>
      </c>
      <c r="C1173" t="str">
        <f>IFERROR(VLOOKUP(Table1[[#This Row],[Ticker]],[1]!Table1[[Symbol]:[Industry]],2,FALSE),"-")</f>
        <v>-</v>
      </c>
      <c r="D1173" t="s">
        <v>185</v>
      </c>
      <c r="E1173">
        <v>1570.9075479999999</v>
      </c>
      <c r="F1173">
        <v>128.96</v>
      </c>
      <c r="G1173">
        <v>-19.5271064897588</v>
      </c>
      <c r="H1173">
        <v>-15.2991074862434</v>
      </c>
      <c r="I1173">
        <v>-8.7432116095253605</v>
      </c>
      <c r="J1173">
        <v>-6.2783434235353903</v>
      </c>
      <c r="K1173">
        <v>135.69067546769099</v>
      </c>
      <c r="L1173">
        <v>134.04392035186501</v>
      </c>
      <c r="M1173">
        <v>46.774662856067998</v>
      </c>
      <c r="N1173">
        <v>-2.4069995612936501</v>
      </c>
      <c r="O1173">
        <v>1.85874422029578</v>
      </c>
      <c r="P1173">
        <v>38.802729528535899</v>
      </c>
      <c r="Q1173">
        <v>20.5233644859813</v>
      </c>
    </row>
    <row r="1174" spans="1:17" hidden="1" x14ac:dyDescent="0.3">
      <c r="A1174" t="s">
        <v>2497</v>
      </c>
      <c r="B1174" t="s">
        <v>2498</v>
      </c>
      <c r="C1174" t="str">
        <f>IFERROR(VLOOKUP(Table1[[#This Row],[Ticker]],[1]!Table1[[Symbol]:[Industry]],2,FALSE),"-")</f>
        <v>-</v>
      </c>
      <c r="D1174" t="s">
        <v>273</v>
      </c>
      <c r="E1174">
        <v>1564.4600824049901</v>
      </c>
      <c r="F1174">
        <v>1546.6</v>
      </c>
      <c r="G1174">
        <v>91.165633223604004</v>
      </c>
      <c r="H1174">
        <v>-2.5016933347083001</v>
      </c>
      <c r="I1174">
        <v>9.2964618028801507</v>
      </c>
      <c r="J1174">
        <v>8.5616907368721797</v>
      </c>
      <c r="K1174">
        <v>1401.2970342236799</v>
      </c>
      <c r="L1174">
        <v>1236.73467139787</v>
      </c>
      <c r="M1174">
        <v>45.991360977613702</v>
      </c>
      <c r="N1174">
        <v>7.4824952641699003</v>
      </c>
      <c r="O1174">
        <v>0.96203456255504505</v>
      </c>
      <c r="P1174">
        <v>3.4527350316823902</v>
      </c>
      <c r="Q1174">
        <v>123.804355690615</v>
      </c>
    </row>
    <row r="1175" spans="1:17" hidden="1" x14ac:dyDescent="0.3">
      <c r="A1175" t="s">
        <v>2499</v>
      </c>
      <c r="B1175" t="s">
        <v>2500</v>
      </c>
      <c r="C1175" t="str">
        <f>IFERROR(VLOOKUP(Table1[[#This Row],[Ticker]],[1]!Table1[[Symbol]:[Industry]],2,FALSE),"-")</f>
        <v>-</v>
      </c>
      <c r="D1175" t="s">
        <v>630</v>
      </c>
      <c r="E1175">
        <v>1562.13879941</v>
      </c>
      <c r="F1175">
        <v>220.61</v>
      </c>
      <c r="G1175">
        <v>-26.884187006084201</v>
      </c>
      <c r="H1175">
        <v>-1.41816311823819</v>
      </c>
      <c r="I1175">
        <v>-27.270930410795401</v>
      </c>
      <c r="J1175">
        <v>-6.3604903066152998</v>
      </c>
      <c r="K1175">
        <v>230.63652263938701</v>
      </c>
      <c r="L1175">
        <v>235.06788834022299</v>
      </c>
      <c r="M1175">
        <v>72.448847629009094</v>
      </c>
      <c r="N1175">
        <v>-4.3919772445912999</v>
      </c>
      <c r="O1175">
        <v>0.796837095544362</v>
      </c>
      <c r="P1175">
        <v>39.544898236707297</v>
      </c>
      <c r="Q1175">
        <v>18.5756517065305</v>
      </c>
    </row>
    <row r="1176" spans="1:17" hidden="1" x14ac:dyDescent="0.3">
      <c r="A1176" t="s">
        <v>2501</v>
      </c>
      <c r="B1176" t="s">
        <v>2502</v>
      </c>
      <c r="C1176" t="str">
        <f>IFERROR(VLOOKUP(Table1[[#This Row],[Ticker]],[1]!Table1[[Symbol]:[Industry]],2,FALSE),"-")</f>
        <v>-</v>
      </c>
      <c r="D1176" t="s">
        <v>101</v>
      </c>
      <c r="E1176">
        <v>1559.56371124</v>
      </c>
      <c r="F1176">
        <v>109.67</v>
      </c>
      <c r="G1176">
        <v>6.39849811160878</v>
      </c>
      <c r="H1176">
        <v>-1.1861599075825</v>
      </c>
      <c r="I1176">
        <v>8.4453438426620107</v>
      </c>
      <c r="J1176">
        <v>-1.6804460253818501</v>
      </c>
      <c r="K1176">
        <v>107.831443996372</v>
      </c>
      <c r="L1176">
        <v>100.725590468004</v>
      </c>
      <c r="M1176">
        <v>40.172172048925098</v>
      </c>
      <c r="N1176">
        <v>1.1289279217286501</v>
      </c>
      <c r="O1176">
        <v>1.08590756350829</v>
      </c>
      <c r="P1176">
        <v>12.9752895048782</v>
      </c>
      <c r="Q1176">
        <v>44.778877887788703</v>
      </c>
    </row>
    <row r="1177" spans="1:17" hidden="1" x14ac:dyDescent="0.3">
      <c r="A1177" t="s">
        <v>2503</v>
      </c>
      <c r="B1177" t="s">
        <v>2504</v>
      </c>
      <c r="C1177" t="str">
        <f>IFERROR(VLOOKUP(Table1[[#This Row],[Ticker]],[1]!Table1[[Symbol]:[Industry]],2,FALSE),"-")</f>
        <v>-</v>
      </c>
      <c r="D1177" t="s">
        <v>238</v>
      </c>
      <c r="E1177">
        <v>1553.6</v>
      </c>
      <c r="F1177">
        <v>595.29999999999995</v>
      </c>
      <c r="G1177">
        <v>91.686425996357698</v>
      </c>
      <c r="H1177">
        <v>13.850392039707</v>
      </c>
      <c r="I1177">
        <v>62.434898482278697</v>
      </c>
      <c r="J1177">
        <v>10.3240837003124</v>
      </c>
      <c r="K1177">
        <v>497.87467551118698</v>
      </c>
      <c r="L1177">
        <v>424.15328550665402</v>
      </c>
      <c r="M1177">
        <v>50.562783844630701</v>
      </c>
      <c r="N1177">
        <v>15.515228281655199</v>
      </c>
      <c r="O1177">
        <v>1.7090220075081901</v>
      </c>
      <c r="P1177">
        <v>1.39425499748027</v>
      </c>
      <c r="Q1177">
        <v>132.49365358328399</v>
      </c>
    </row>
    <row r="1178" spans="1:17" hidden="1" x14ac:dyDescent="0.3">
      <c r="A1178" t="s">
        <v>2505</v>
      </c>
      <c r="B1178" t="s">
        <v>2506</v>
      </c>
      <c r="C1178" t="str">
        <f>IFERROR(VLOOKUP(Table1[[#This Row],[Ticker]],[1]!Table1[[Symbol]:[Industry]],2,FALSE),"-")</f>
        <v>-</v>
      </c>
      <c r="D1178" t="s">
        <v>159</v>
      </c>
      <c r="E1178">
        <v>1551.5772190499999</v>
      </c>
      <c r="F1178">
        <v>33.200000000000003</v>
      </c>
      <c r="G1178">
        <v>62.413272540740302</v>
      </c>
      <c r="H1178">
        <v>18.320727533677601</v>
      </c>
      <c r="I1178">
        <v>-5.8352746113398899</v>
      </c>
      <c r="J1178">
        <v>6.4714391336397803</v>
      </c>
      <c r="K1178">
        <v>29.4829841110997</v>
      </c>
      <c r="L1178">
        <v>28.200631103944598</v>
      </c>
      <c r="M1178">
        <v>55.410896704991998</v>
      </c>
      <c r="N1178">
        <v>10.105490961485501</v>
      </c>
      <c r="O1178">
        <v>1.58323120718123</v>
      </c>
      <c r="P1178">
        <v>18.674698795180699</v>
      </c>
      <c r="Q1178">
        <v>116.28664495114</v>
      </c>
    </row>
    <row r="1179" spans="1:17" hidden="1" x14ac:dyDescent="0.3">
      <c r="A1179" t="s">
        <v>2507</v>
      </c>
      <c r="B1179" t="s">
        <v>2508</v>
      </c>
      <c r="C1179" t="str">
        <f>IFERROR(VLOOKUP(Table1[[#This Row],[Ticker]],[1]!Table1[[Symbol]:[Industry]],2,FALSE),"-")</f>
        <v>-</v>
      </c>
      <c r="D1179" t="s">
        <v>268</v>
      </c>
      <c r="E1179">
        <v>1549.56383925</v>
      </c>
      <c r="F1179">
        <v>59.95</v>
      </c>
      <c r="G1179">
        <v>16.098718550129998</v>
      </c>
      <c r="H1179">
        <v>13.2261746010281</v>
      </c>
      <c r="I1179">
        <v>2.4394617394035598</v>
      </c>
      <c r="J1179">
        <v>6.0455555405506303</v>
      </c>
      <c r="K1179">
        <v>54.662019986600903</v>
      </c>
      <c r="L1179">
        <v>54.498557640083</v>
      </c>
      <c r="M1179">
        <v>48.945808204421702</v>
      </c>
      <c r="N1179">
        <v>8.1256053131914197</v>
      </c>
      <c r="O1179">
        <v>1.3227636006872101</v>
      </c>
      <c r="P1179">
        <v>20.767306088407</v>
      </c>
      <c r="Q1179">
        <v>41.725768321513002</v>
      </c>
    </row>
    <row r="1180" spans="1:17" hidden="1" x14ac:dyDescent="0.3">
      <c r="A1180" t="s">
        <v>2509</v>
      </c>
      <c r="B1180" t="s">
        <v>2510</v>
      </c>
      <c r="C1180" t="str">
        <f>IFERROR(VLOOKUP(Table1[[#This Row],[Ticker]],[1]!Table1[[Symbol]:[Industry]],2,FALSE),"-")</f>
        <v>-</v>
      </c>
      <c r="D1180" t="s">
        <v>129</v>
      </c>
      <c r="E1180">
        <v>1544.9469183000001</v>
      </c>
      <c r="F1180">
        <v>14.24</v>
      </c>
      <c r="G1180">
        <v>-24.347290839541301</v>
      </c>
      <c r="H1180">
        <v>-6.4788306321718601</v>
      </c>
      <c r="I1180">
        <v>33.271248028305699</v>
      </c>
      <c r="J1180">
        <v>-1.3570124899148499</v>
      </c>
      <c r="K1180">
        <v>13.405446776528301</v>
      </c>
      <c r="L1180">
        <v>13.204449898745001</v>
      </c>
      <c r="M1180">
        <v>28.902262408517199</v>
      </c>
      <c r="N1180">
        <v>8.1409882562623501</v>
      </c>
      <c r="O1180">
        <v>1.56768582856824</v>
      </c>
      <c r="P1180">
        <v>29.213483146067301</v>
      </c>
      <c r="Q1180">
        <v>82.564102564102498</v>
      </c>
    </row>
    <row r="1181" spans="1:17" hidden="1" x14ac:dyDescent="0.3">
      <c r="A1181" t="s">
        <v>2511</v>
      </c>
      <c r="B1181" t="s">
        <v>2512</v>
      </c>
      <c r="C1181" t="str">
        <f>IFERROR(VLOOKUP(Table1[[#This Row],[Ticker]],[1]!Table1[[Symbol]:[Industry]],2,FALSE),"-")</f>
        <v>-</v>
      </c>
      <c r="D1181" t="s">
        <v>238</v>
      </c>
      <c r="E1181">
        <v>1538.5369186099999</v>
      </c>
      <c r="F1181">
        <v>307.2</v>
      </c>
      <c r="G1181">
        <v>577.22160161042905</v>
      </c>
      <c r="H1181">
        <v>17.831375095944299</v>
      </c>
      <c r="I1181">
        <v>25.422240019935199</v>
      </c>
      <c r="J1181">
        <v>10.7847835913889</v>
      </c>
      <c r="K1181">
        <v>258.79196531651701</v>
      </c>
      <c r="L1181">
        <v>192.59770398574099</v>
      </c>
      <c r="M1181">
        <v>53.6693674558392</v>
      </c>
      <c r="N1181">
        <v>10.493269325956801</v>
      </c>
      <c r="O1181">
        <v>1.0559305479899901</v>
      </c>
      <c r="P1181">
        <v>0.91145833333334803</v>
      </c>
      <c r="Q1181">
        <v>649.26829268292602</v>
      </c>
    </row>
    <row r="1182" spans="1:17" hidden="1" x14ac:dyDescent="0.3">
      <c r="A1182" t="s">
        <v>2513</v>
      </c>
      <c r="B1182" t="s">
        <v>2514</v>
      </c>
      <c r="C1182" t="str">
        <f>IFERROR(VLOOKUP(Table1[[#This Row],[Ticker]],[1]!Table1[[Symbol]:[Industry]],2,FALSE),"-")</f>
        <v>-</v>
      </c>
      <c r="D1182" t="s">
        <v>255</v>
      </c>
      <c r="E1182">
        <v>1532.82769024</v>
      </c>
      <c r="F1182">
        <v>809.3</v>
      </c>
      <c r="G1182">
        <v>60.417320608729803</v>
      </c>
      <c r="H1182">
        <v>18.150675180011699</v>
      </c>
      <c r="I1182">
        <v>39.206159276439898</v>
      </c>
      <c r="J1182">
        <v>12.944605125264101</v>
      </c>
      <c r="K1182">
        <v>700.67410011564505</v>
      </c>
      <c r="L1182">
        <v>620.17312883380498</v>
      </c>
      <c r="M1182">
        <v>57.526258284032103</v>
      </c>
      <c r="N1182">
        <v>11.1831592083918</v>
      </c>
      <c r="O1182">
        <v>2.26994354500069</v>
      </c>
      <c r="P1182">
        <v>4.6398121833683499</v>
      </c>
      <c r="Q1182">
        <v>90.177417459757905</v>
      </c>
    </row>
    <row r="1183" spans="1:17" hidden="1" x14ac:dyDescent="0.3">
      <c r="A1183" t="s">
        <v>2515</v>
      </c>
      <c r="B1183" t="s">
        <v>2516</v>
      </c>
      <c r="C1183" t="str">
        <f>IFERROR(VLOOKUP(Table1[[#This Row],[Ticker]],[1]!Table1[[Symbol]:[Industry]],2,FALSE),"-")</f>
        <v>-</v>
      </c>
      <c r="D1183" t="s">
        <v>21</v>
      </c>
      <c r="E1183">
        <v>1525.9659656399999</v>
      </c>
      <c r="F1183">
        <v>1141.3</v>
      </c>
      <c r="G1183">
        <v>82.165728206060294</v>
      </c>
      <c r="H1183">
        <v>3.63804960840592</v>
      </c>
      <c r="I1183">
        <v>64.197430455904595</v>
      </c>
      <c r="J1183">
        <v>0.19354230051209201</v>
      </c>
      <c r="K1183">
        <v>993.11596449526701</v>
      </c>
      <c r="L1183">
        <v>787.12800694001203</v>
      </c>
      <c r="M1183">
        <v>50.097662380734597</v>
      </c>
      <c r="N1183">
        <v>4.6409232632233097</v>
      </c>
      <c r="O1183">
        <v>0.65872269590737398</v>
      </c>
      <c r="P1183">
        <v>8.1223166564444007</v>
      </c>
      <c r="Q1183">
        <v>135.22258862324799</v>
      </c>
    </row>
    <row r="1184" spans="1:17" hidden="1" x14ac:dyDescent="0.3">
      <c r="A1184" t="s">
        <v>2517</v>
      </c>
      <c r="B1184" t="s">
        <v>2518</v>
      </c>
      <c r="C1184" t="str">
        <f>IFERROR(VLOOKUP(Table1[[#This Row],[Ticker]],[1]!Table1[[Symbol]:[Industry]],2,FALSE),"-")</f>
        <v>-</v>
      </c>
      <c r="D1184" t="s">
        <v>523</v>
      </c>
      <c r="E1184">
        <v>1524.0371265000001</v>
      </c>
      <c r="F1184">
        <v>600</v>
      </c>
      <c r="G1184">
        <v>-6.18065406300415</v>
      </c>
      <c r="H1184">
        <v>19.572029405761299</v>
      </c>
      <c r="I1184">
        <v>19.542373026526001</v>
      </c>
      <c r="J1184">
        <v>15.2121612886077</v>
      </c>
      <c r="K1184">
        <v>511.54548739307302</v>
      </c>
      <c r="L1184">
        <v>492.21506770630702</v>
      </c>
      <c r="M1184">
        <v>48.719016348870497</v>
      </c>
      <c r="N1184">
        <v>12.6030930116513</v>
      </c>
      <c r="O1184">
        <v>2.1150491507193601</v>
      </c>
      <c r="P1184">
        <v>2.99166666666668</v>
      </c>
      <c r="Q1184">
        <v>49.0683229813664</v>
      </c>
    </row>
    <row r="1185" spans="1:17" hidden="1" x14ac:dyDescent="0.3">
      <c r="A1185" t="s">
        <v>2519</v>
      </c>
      <c r="B1185" t="s">
        <v>2520</v>
      </c>
      <c r="C1185" t="str">
        <f>IFERROR(VLOOKUP(Table1[[#This Row],[Ticker]],[1]!Table1[[Symbol]:[Industry]],2,FALSE),"-")</f>
        <v>-</v>
      </c>
      <c r="D1185" t="s">
        <v>445</v>
      </c>
      <c r="E1185">
        <v>1524.018298</v>
      </c>
      <c r="F1185">
        <v>115.81</v>
      </c>
      <c r="G1185">
        <v>27.054057657465499</v>
      </c>
      <c r="H1185">
        <v>41.472437940029401</v>
      </c>
      <c r="I1185">
        <v>3.9261909323836099</v>
      </c>
      <c r="J1185">
        <v>26.426885805750601</v>
      </c>
      <c r="K1185">
        <v>95.750781639816907</v>
      </c>
      <c r="L1185">
        <v>90.278478834415495</v>
      </c>
      <c r="M1185">
        <v>71.305027885788903</v>
      </c>
      <c r="N1185">
        <v>14.9139979810209</v>
      </c>
      <c r="O1185">
        <v>4.5110679052837002</v>
      </c>
      <c r="P1185">
        <v>11.5102322770054</v>
      </c>
      <c r="Q1185">
        <v>63.9207360226468</v>
      </c>
    </row>
    <row r="1186" spans="1:17" hidden="1" x14ac:dyDescent="0.3">
      <c r="A1186" t="s">
        <v>2521</v>
      </c>
      <c r="B1186" t="s">
        <v>2522</v>
      </c>
      <c r="C1186" t="str">
        <f>IFERROR(VLOOKUP(Table1[[#This Row],[Ticker]],[1]!Table1[[Symbol]:[Industry]],2,FALSE),"-")</f>
        <v>-</v>
      </c>
      <c r="D1186" t="s">
        <v>46</v>
      </c>
      <c r="E1186">
        <v>1523.9744000000001</v>
      </c>
      <c r="F1186">
        <v>91.78</v>
      </c>
      <c r="G1186">
        <v>95.203354348954804</v>
      </c>
      <c r="H1186">
        <v>42.040488659221602</v>
      </c>
      <c r="I1186">
        <v>31.617217404484201</v>
      </c>
      <c r="J1186">
        <v>4.2139263104397999</v>
      </c>
      <c r="K1186">
        <v>75.171950172087193</v>
      </c>
      <c r="L1186">
        <v>65.943629536296399</v>
      </c>
      <c r="M1186">
        <v>72.284919530266194</v>
      </c>
      <c r="N1186">
        <v>12.0273147326977</v>
      </c>
      <c r="O1186">
        <v>2.8134397546706502</v>
      </c>
      <c r="P1186">
        <v>5.8182610590542696</v>
      </c>
      <c r="Q1186">
        <v>136.54639175257699</v>
      </c>
    </row>
    <row r="1187" spans="1:17" hidden="1" x14ac:dyDescent="0.3">
      <c r="A1187" t="s">
        <v>2523</v>
      </c>
      <c r="B1187" t="s">
        <v>2524</v>
      </c>
      <c r="C1187" t="str">
        <f>IFERROR(VLOOKUP(Table1[[#This Row],[Ticker]],[1]!Table1[[Symbol]:[Industry]],2,FALSE),"-")</f>
        <v>-</v>
      </c>
      <c r="D1187" t="s">
        <v>137</v>
      </c>
      <c r="E1187">
        <v>1521.4734845999999</v>
      </c>
      <c r="F1187">
        <v>139.9</v>
      </c>
      <c r="G1187">
        <v>115.955713774557</v>
      </c>
      <c r="H1187">
        <v>10.09606275802</v>
      </c>
      <c r="I1187">
        <v>20.1805277413238</v>
      </c>
      <c r="J1187">
        <v>-5.89604438830606</v>
      </c>
      <c r="K1187">
        <v>115.27064589142201</v>
      </c>
      <c r="L1187">
        <v>100.31197902644401</v>
      </c>
      <c r="M1187">
        <v>79.204095677562293</v>
      </c>
      <c r="N1187">
        <v>12.0868569637943</v>
      </c>
      <c r="O1187">
        <v>2.0668104655000499</v>
      </c>
      <c r="P1187">
        <v>2.2158684774839101</v>
      </c>
      <c r="Q1187">
        <v>148.49023090586101</v>
      </c>
    </row>
    <row r="1188" spans="1:17" hidden="1" x14ac:dyDescent="0.3">
      <c r="A1188" t="s">
        <v>2525</v>
      </c>
      <c r="B1188" t="s">
        <v>2526</v>
      </c>
      <c r="C1188" t="str">
        <f>IFERROR(VLOOKUP(Table1[[#This Row],[Ticker]],[1]!Table1[[Symbol]:[Industry]],2,FALSE),"-")</f>
        <v>-</v>
      </c>
      <c r="D1188" t="s">
        <v>503</v>
      </c>
      <c r="E1188">
        <v>1516.51882355</v>
      </c>
      <c r="F1188">
        <v>2494</v>
      </c>
      <c r="G1188">
        <v>22.072586620566401</v>
      </c>
      <c r="H1188">
        <v>13.6929569210906</v>
      </c>
      <c r="I1188">
        <v>59.677582439691498</v>
      </c>
      <c r="J1188">
        <v>9.4460991633784097</v>
      </c>
      <c r="K1188">
        <v>1790.4796771082799</v>
      </c>
      <c r="L1188">
        <v>1652.0964390077299</v>
      </c>
      <c r="M1188">
        <v>68.552363580180199</v>
      </c>
      <c r="N1188">
        <v>28.969547619318199</v>
      </c>
      <c r="O1188">
        <v>2.1756247469682899</v>
      </c>
      <c r="P1188">
        <v>0</v>
      </c>
      <c r="Q1188">
        <v>92.907143133387393</v>
      </c>
    </row>
    <row r="1189" spans="1:17" hidden="1" x14ac:dyDescent="0.3">
      <c r="A1189" t="s">
        <v>2527</v>
      </c>
      <c r="B1189" t="s">
        <v>2528</v>
      </c>
      <c r="C1189" t="str">
        <f>IFERROR(VLOOKUP(Table1[[#This Row],[Ticker]],[1]!Table1[[Symbol]:[Industry]],2,FALSE),"-")</f>
        <v>-</v>
      </c>
      <c r="D1189" t="s">
        <v>354</v>
      </c>
      <c r="E1189">
        <v>1516.5148416</v>
      </c>
      <c r="F1189">
        <v>171.68</v>
      </c>
      <c r="G1189">
        <v>163.714989459653</v>
      </c>
      <c r="H1189">
        <v>111.170324750639</v>
      </c>
      <c r="I1189">
        <v>162.504281400038</v>
      </c>
      <c r="J1189">
        <v>13.1377052221691</v>
      </c>
      <c r="K1189">
        <v>99.426111199226298</v>
      </c>
      <c r="L1189">
        <v>73.571151451520905</v>
      </c>
      <c r="M1189">
        <v>28.7243457339464</v>
      </c>
      <c r="N1189">
        <v>39.664436574451798</v>
      </c>
      <c r="O1189">
        <v>1.6614439668904</v>
      </c>
      <c r="P1189">
        <v>0</v>
      </c>
      <c r="Q1189">
        <v>272.569444444444</v>
      </c>
    </row>
    <row r="1190" spans="1:17" hidden="1" x14ac:dyDescent="0.3">
      <c r="A1190" t="s">
        <v>2529</v>
      </c>
      <c r="B1190" t="s">
        <v>2530</v>
      </c>
      <c r="C1190" t="str">
        <f>IFERROR(VLOOKUP(Table1[[#This Row],[Ticker]],[1]!Table1[[Symbol]:[Industry]],2,FALSE),"-")</f>
        <v>-</v>
      </c>
      <c r="D1190" t="s">
        <v>349</v>
      </c>
      <c r="E1190">
        <v>1514.2229608600001</v>
      </c>
      <c r="F1190">
        <v>114.62</v>
      </c>
      <c r="G1190">
        <v>83.581736549132202</v>
      </c>
      <c r="H1190">
        <v>-2.9879188544269102</v>
      </c>
      <c r="I1190">
        <v>0.87671445730161601</v>
      </c>
      <c r="J1190">
        <v>-1.3579654671795001</v>
      </c>
      <c r="K1190">
        <v>101.582400232845</v>
      </c>
      <c r="L1190">
        <v>92.436858643886495</v>
      </c>
      <c r="M1190">
        <v>42.306274887661097</v>
      </c>
      <c r="N1190">
        <v>12.4897309745011</v>
      </c>
      <c r="O1190">
        <v>1.7074730045386</v>
      </c>
      <c r="P1190">
        <v>9.5358576164718194</v>
      </c>
      <c r="Q1190">
        <v>113.843283582089</v>
      </c>
    </row>
    <row r="1191" spans="1:17" hidden="1" x14ac:dyDescent="0.3">
      <c r="A1191" t="s">
        <v>2531</v>
      </c>
      <c r="B1191" t="s">
        <v>2532</v>
      </c>
      <c r="C1191" t="str">
        <f>IFERROR(VLOOKUP(Table1[[#This Row],[Ticker]],[1]!Table1[[Symbol]:[Industry]],2,FALSE),"-")</f>
        <v>-</v>
      </c>
      <c r="D1191" t="s">
        <v>137</v>
      </c>
      <c r="E1191">
        <v>1513.61811003</v>
      </c>
      <c r="F1191">
        <v>94.91</v>
      </c>
      <c r="G1191">
        <v>30.833754482349001</v>
      </c>
      <c r="H1191">
        <v>-4.1278178097032496</v>
      </c>
      <c r="I1191">
        <v>0.51666568804926705</v>
      </c>
      <c r="J1191">
        <v>-2.11923882908656</v>
      </c>
      <c r="K1191">
        <v>90.507191201282495</v>
      </c>
      <c r="L1191">
        <v>85.278329175881396</v>
      </c>
      <c r="M1191">
        <v>37.162912036594498</v>
      </c>
      <c r="N1191">
        <v>3.9366469455235502</v>
      </c>
      <c r="O1191">
        <v>1.37025260613165</v>
      </c>
      <c r="P1191">
        <v>5.2576124749762903</v>
      </c>
      <c r="Q1191">
        <v>74.146788990825598</v>
      </c>
    </row>
    <row r="1192" spans="1:17" hidden="1" x14ac:dyDescent="0.3">
      <c r="A1192" t="s">
        <v>2533</v>
      </c>
      <c r="B1192" t="s">
        <v>2534</v>
      </c>
      <c r="C1192" t="str">
        <f>IFERROR(VLOOKUP(Table1[[#This Row],[Ticker]],[1]!Table1[[Symbol]:[Industry]],2,FALSE),"-")</f>
        <v>-</v>
      </c>
      <c r="D1192" t="s">
        <v>445</v>
      </c>
      <c r="E1192">
        <v>1513.04769648</v>
      </c>
      <c r="F1192">
        <v>89.32</v>
      </c>
      <c r="G1192">
        <v>6.3387609550974098</v>
      </c>
      <c r="H1192">
        <v>16.331760883424</v>
      </c>
      <c r="I1192">
        <v>7.97301017532339</v>
      </c>
      <c r="J1192">
        <v>16.7910706040295</v>
      </c>
      <c r="K1192">
        <v>78.399093703002606</v>
      </c>
      <c r="L1192">
        <v>76.9348179590977</v>
      </c>
      <c r="M1192">
        <v>35.061014227316299</v>
      </c>
      <c r="N1192">
        <v>12.1639197204103</v>
      </c>
      <c r="O1192">
        <v>3.3861986595528402</v>
      </c>
      <c r="P1192">
        <v>20.353784146887499</v>
      </c>
      <c r="Q1192">
        <v>44.064516129032199</v>
      </c>
    </row>
    <row r="1193" spans="1:17" hidden="1" x14ac:dyDescent="0.3">
      <c r="A1193" t="s">
        <v>2535</v>
      </c>
      <c r="B1193" t="s">
        <v>2536</v>
      </c>
      <c r="C1193" t="str">
        <f>IFERROR(VLOOKUP(Table1[[#This Row],[Ticker]],[1]!Table1[[Symbol]:[Industry]],2,FALSE),"-")</f>
        <v>-</v>
      </c>
      <c r="D1193" t="s">
        <v>283</v>
      </c>
      <c r="E1193">
        <v>1504.2584999999999</v>
      </c>
      <c r="F1193">
        <v>3119.7</v>
      </c>
      <c r="G1193">
        <v>93.006792851976002</v>
      </c>
      <c r="H1193">
        <v>-10.5194708048026</v>
      </c>
      <c r="I1193">
        <v>1.8484092955918801</v>
      </c>
      <c r="J1193">
        <v>-2.2883060273667</v>
      </c>
      <c r="K1193">
        <v>3209.3713183975201</v>
      </c>
      <c r="L1193">
        <v>2884.0732900183302</v>
      </c>
      <c r="M1193">
        <v>38.0552958201541</v>
      </c>
      <c r="N1193">
        <v>-1.15426185699225</v>
      </c>
      <c r="O1193">
        <v>1.07099504779454</v>
      </c>
      <c r="P1193">
        <v>17.318972978170901</v>
      </c>
      <c r="Q1193">
        <v>128.88481291269201</v>
      </c>
    </row>
    <row r="1194" spans="1:17" hidden="1" x14ac:dyDescent="0.3">
      <c r="A1194" t="s">
        <v>2537</v>
      </c>
      <c r="B1194" t="s">
        <v>2538</v>
      </c>
      <c r="C1194" t="str">
        <f>IFERROR(VLOOKUP(Table1[[#This Row],[Ticker]],[1]!Table1[[Symbol]:[Industry]],2,FALSE),"-")</f>
        <v>-</v>
      </c>
      <c r="D1194" t="s">
        <v>119</v>
      </c>
      <c r="E1194">
        <v>1503.7500755200001</v>
      </c>
      <c r="F1194">
        <v>191.37</v>
      </c>
      <c r="G1194">
        <v>136.27081452063601</v>
      </c>
      <c r="H1194">
        <v>3.5936224109484698</v>
      </c>
      <c r="I1194">
        <v>28.006361655526501</v>
      </c>
      <c r="J1194">
        <v>-4.85298205635707</v>
      </c>
      <c r="K1194">
        <v>172.63107816236899</v>
      </c>
      <c r="L1194">
        <v>154.094353805395</v>
      </c>
      <c r="M1194">
        <v>44.358139827338199</v>
      </c>
      <c r="N1194">
        <v>10.616474632266801</v>
      </c>
      <c r="O1194">
        <v>1.8096909945380999</v>
      </c>
      <c r="P1194">
        <v>39.807702356691202</v>
      </c>
      <c r="Q1194">
        <v>162.69045984900399</v>
      </c>
    </row>
    <row r="1195" spans="1:17" hidden="1" x14ac:dyDescent="0.3">
      <c r="A1195" t="s">
        <v>2539</v>
      </c>
      <c r="B1195" t="s">
        <v>2540</v>
      </c>
      <c r="C1195" t="str">
        <f>IFERROR(VLOOKUP(Table1[[#This Row],[Ticker]],[1]!Table1[[Symbol]:[Industry]],2,FALSE),"-")</f>
        <v>-</v>
      </c>
      <c r="D1195" t="s">
        <v>668</v>
      </c>
      <c r="E1195">
        <v>1502.0466694199999</v>
      </c>
      <c r="F1195">
        <v>254.45</v>
      </c>
      <c r="G1195">
        <v>1.5988193966350699</v>
      </c>
      <c r="H1195">
        <v>0.75263880547496698</v>
      </c>
      <c r="I1195">
        <v>0.83341582951738802</v>
      </c>
      <c r="J1195">
        <v>1.21440230831991</v>
      </c>
      <c r="K1195">
        <v>246.11631448046001</v>
      </c>
      <c r="L1195">
        <v>231.461996353156</v>
      </c>
      <c r="M1195">
        <v>57.335343564974302</v>
      </c>
      <c r="N1195">
        <v>1.66008776078168</v>
      </c>
      <c r="O1195">
        <v>0.72029017305189902</v>
      </c>
      <c r="P1195">
        <v>1.83926115150323</v>
      </c>
      <c r="Q1195">
        <v>27.435268192517601</v>
      </c>
    </row>
    <row r="1196" spans="1:17" hidden="1" x14ac:dyDescent="0.3">
      <c r="A1196" t="s">
        <v>2541</v>
      </c>
      <c r="B1196" t="s">
        <v>2542</v>
      </c>
      <c r="C1196" t="str">
        <f>IFERROR(VLOOKUP(Table1[[#This Row],[Ticker]],[1]!Table1[[Symbol]:[Industry]],2,FALSE),"-")</f>
        <v>-</v>
      </c>
      <c r="D1196" t="s">
        <v>485</v>
      </c>
      <c r="E1196">
        <v>1498.906461</v>
      </c>
      <c r="F1196">
        <v>680.1</v>
      </c>
      <c r="G1196">
        <v>25.503469350739302</v>
      </c>
      <c r="H1196">
        <v>12.756655772815</v>
      </c>
      <c r="I1196">
        <v>2.2376411015158899</v>
      </c>
      <c r="J1196">
        <v>8.5162744022730408</v>
      </c>
      <c r="K1196">
        <v>599.76378446392903</v>
      </c>
      <c r="L1196">
        <v>567.67209521545203</v>
      </c>
      <c r="M1196">
        <v>55.780894045916902</v>
      </c>
      <c r="N1196">
        <v>10.7827175665446</v>
      </c>
      <c r="O1196">
        <v>2.5030155349688799</v>
      </c>
      <c r="P1196">
        <v>2.6246140273489198</v>
      </c>
      <c r="Q1196">
        <v>58.0708890180127</v>
      </c>
    </row>
    <row r="1197" spans="1:17" hidden="1" x14ac:dyDescent="0.3">
      <c r="A1197" t="s">
        <v>2543</v>
      </c>
      <c r="B1197" t="s">
        <v>2544</v>
      </c>
      <c r="C1197" t="str">
        <f>IFERROR(VLOOKUP(Table1[[#This Row],[Ticker]],[1]!Table1[[Symbol]:[Industry]],2,FALSE),"-")</f>
        <v>-</v>
      </c>
      <c r="D1197" t="s">
        <v>24</v>
      </c>
      <c r="E1197">
        <v>1496.3125144000001</v>
      </c>
      <c r="F1197">
        <v>356.5</v>
      </c>
      <c r="G1197">
        <v>-42.674957991880603</v>
      </c>
      <c r="H1197">
        <v>0.52287236585082297</v>
      </c>
      <c r="I1197">
        <v>-28.613112821572301</v>
      </c>
      <c r="J1197">
        <v>4.8251575882745597</v>
      </c>
      <c r="K1197">
        <v>348.338912845918</v>
      </c>
      <c r="M1197">
        <v>29.435253192310999</v>
      </c>
      <c r="N1197">
        <v>4.2615239056172696</v>
      </c>
      <c r="O1197">
        <v>0.69200955106150597</v>
      </c>
      <c r="P1197">
        <v>31.556802244039201</v>
      </c>
      <c r="Q1197">
        <v>14.4829800899165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D1198" t="s">
        <v>2547</v>
      </c>
      <c r="E1198">
        <v>1495.7939919999999</v>
      </c>
      <c r="F1198">
        <v>553.04999999999995</v>
      </c>
      <c r="G1198">
        <v>32.778162893243803</v>
      </c>
      <c r="H1198">
        <v>-5.4316728042899696</v>
      </c>
      <c r="I1198">
        <v>-13.642845589257799</v>
      </c>
      <c r="J1198">
        <v>-0.24980745318247999</v>
      </c>
      <c r="K1198">
        <v>539.03233940938298</v>
      </c>
      <c r="L1198">
        <v>523.17051020227598</v>
      </c>
      <c r="M1198">
        <v>39.146687343196398</v>
      </c>
      <c r="N1198">
        <v>1.7524588306142099</v>
      </c>
      <c r="O1198">
        <v>0.58749382648565296</v>
      </c>
      <c r="P1198">
        <v>25.305126118795702</v>
      </c>
      <c r="Q1198">
        <v>70.169230769230694</v>
      </c>
    </row>
    <row r="1199" spans="1:17" hidden="1" x14ac:dyDescent="0.3">
      <c r="A1199" t="s">
        <v>2548</v>
      </c>
      <c r="B1199" t="s">
        <v>2549</v>
      </c>
      <c r="C1199" t="str">
        <f>IFERROR(VLOOKUP(Table1[[#This Row],[Ticker]],[1]!Table1[[Symbol]:[Industry]],2,FALSE),"-")</f>
        <v>-</v>
      </c>
      <c r="E1199">
        <v>1495.779</v>
      </c>
      <c r="F1199">
        <v>1783.3</v>
      </c>
      <c r="G1199">
        <v>470.72756960004398</v>
      </c>
      <c r="H1199">
        <v>25.3954933998419</v>
      </c>
      <c r="I1199">
        <v>187.071185144607</v>
      </c>
      <c r="J1199">
        <v>-7.4051712960574898</v>
      </c>
      <c r="K1199">
        <v>1552.7941883030901</v>
      </c>
      <c r="L1199">
        <v>1097.67881940845</v>
      </c>
      <c r="M1199">
        <v>59.647876669075998</v>
      </c>
      <c r="N1199">
        <v>5.7633044244090801</v>
      </c>
      <c r="O1199">
        <v>1.1899009029559999</v>
      </c>
      <c r="P1199">
        <v>9.3478382773509701</v>
      </c>
      <c r="Q1199">
        <v>514.93103448275804</v>
      </c>
    </row>
    <row r="1200" spans="1:17" hidden="1" x14ac:dyDescent="0.3">
      <c r="A1200" t="s">
        <v>2550</v>
      </c>
      <c r="B1200" t="s">
        <v>2551</v>
      </c>
      <c r="C1200" t="str">
        <f>IFERROR(VLOOKUP(Table1[[#This Row],[Ticker]],[1]!Table1[[Symbol]:[Industry]],2,FALSE),"-")</f>
        <v>-</v>
      </c>
      <c r="E1200">
        <v>1493.1658698399999</v>
      </c>
      <c r="F1200">
        <v>848</v>
      </c>
      <c r="G1200">
        <v>273.30626069019002</v>
      </c>
      <c r="H1200">
        <v>-7.7036247193988396</v>
      </c>
      <c r="I1200">
        <v>159.45356153110899</v>
      </c>
      <c r="J1200">
        <v>-1.92271385712337</v>
      </c>
      <c r="K1200">
        <v>850.34137832834404</v>
      </c>
      <c r="L1200">
        <v>593.148404534816</v>
      </c>
      <c r="M1200">
        <v>48.790815716868202</v>
      </c>
      <c r="N1200">
        <v>-2.5194937341616699</v>
      </c>
      <c r="O1200">
        <v>0.23183944522216501</v>
      </c>
      <c r="P1200">
        <v>15.566037735848999</v>
      </c>
      <c r="Q1200">
        <v>363.51462148127899</v>
      </c>
    </row>
    <row r="1201" spans="1:17" hidden="1" x14ac:dyDescent="0.3">
      <c r="A1201" t="s">
        <v>2552</v>
      </c>
      <c r="B1201" t="s">
        <v>2553</v>
      </c>
      <c r="C1201" t="str">
        <f>IFERROR(VLOOKUP(Table1[[#This Row],[Ticker]],[1]!Table1[[Symbol]:[Industry]],2,FALSE),"-")</f>
        <v>-</v>
      </c>
      <c r="D1201" t="s">
        <v>445</v>
      </c>
      <c r="E1201">
        <v>1492.209126</v>
      </c>
      <c r="F1201">
        <v>302.95</v>
      </c>
      <c r="G1201">
        <v>12.3594883842981</v>
      </c>
      <c r="H1201">
        <v>36.6007118577703</v>
      </c>
      <c r="I1201">
        <v>12.0350495399826</v>
      </c>
      <c r="J1201">
        <v>7.3399427844806402</v>
      </c>
      <c r="K1201">
        <v>254.57013806267</v>
      </c>
      <c r="L1201">
        <v>239.88568404403</v>
      </c>
      <c r="M1201">
        <v>74.910991597514595</v>
      </c>
      <c r="N1201">
        <v>11.542959095827101</v>
      </c>
      <c r="O1201">
        <v>1.90556398243152</v>
      </c>
      <c r="P1201">
        <v>2.97078725862354</v>
      </c>
      <c r="Q1201">
        <v>50.1424854417048</v>
      </c>
    </row>
    <row r="1202" spans="1:17" hidden="1" x14ac:dyDescent="0.3">
      <c r="A1202" t="s">
        <v>2554</v>
      </c>
      <c r="B1202" t="s">
        <v>2555</v>
      </c>
      <c r="C1202" t="str">
        <f>IFERROR(VLOOKUP(Table1[[#This Row],[Ticker]],[1]!Table1[[Symbol]:[Industry]],2,FALSE),"-")</f>
        <v>-</v>
      </c>
      <c r="D1202" t="s">
        <v>1453</v>
      </c>
      <c r="E1202">
        <v>1485.5157356750001</v>
      </c>
      <c r="F1202">
        <v>787.2</v>
      </c>
      <c r="G1202">
        <v>-8.4456734754052398</v>
      </c>
      <c r="H1202">
        <v>26.276030668645198</v>
      </c>
      <c r="I1202">
        <v>20.392771027386502</v>
      </c>
      <c r="J1202">
        <v>15.950785720222299</v>
      </c>
      <c r="K1202">
        <v>609.12682841217304</v>
      </c>
      <c r="L1202">
        <v>608.51237987890795</v>
      </c>
      <c r="M1202">
        <v>44.411792251921398</v>
      </c>
      <c r="N1202">
        <v>21.0679847956518</v>
      </c>
      <c r="O1202">
        <v>2.6389932344643299</v>
      </c>
      <c r="P1202">
        <v>1.3910060975609699</v>
      </c>
      <c r="Q1202">
        <v>74.352159468438501</v>
      </c>
    </row>
    <row r="1203" spans="1:17" hidden="1" x14ac:dyDescent="0.3">
      <c r="A1203" t="s">
        <v>2556</v>
      </c>
      <c r="B1203" t="s">
        <v>2557</v>
      </c>
      <c r="C1203" t="str">
        <f>IFERROR(VLOOKUP(Table1[[#This Row],[Ticker]],[1]!Table1[[Symbol]:[Industry]],2,FALSE),"-")</f>
        <v>-</v>
      </c>
      <c r="D1203" t="s">
        <v>354</v>
      </c>
      <c r="E1203">
        <v>1481.3497791</v>
      </c>
      <c r="F1203">
        <v>1812.05</v>
      </c>
      <c r="G1203">
        <v>979.26989200164201</v>
      </c>
      <c r="H1203">
        <v>74.358218207859096</v>
      </c>
      <c r="I1203">
        <v>184.075140612686</v>
      </c>
      <c r="J1203">
        <v>4.7268336058769904</v>
      </c>
      <c r="K1203">
        <v>1336.192939838</v>
      </c>
      <c r="L1203">
        <v>893.31791083239102</v>
      </c>
      <c r="M1203">
        <v>37.842553912418502</v>
      </c>
      <c r="N1203">
        <v>14.743517260474199</v>
      </c>
      <c r="O1203">
        <v>1.7046481423665301</v>
      </c>
      <c r="P1203">
        <v>10.372230346844701</v>
      </c>
      <c r="Q1203">
        <v>1018.54938271604</v>
      </c>
    </row>
    <row r="1204" spans="1:17" hidden="1" x14ac:dyDescent="0.3">
      <c r="A1204" t="s">
        <v>2558</v>
      </c>
      <c r="B1204" t="s">
        <v>2559</v>
      </c>
      <c r="C1204" t="str">
        <f>IFERROR(VLOOKUP(Table1[[#This Row],[Ticker]],[1]!Table1[[Symbol]:[Industry]],2,FALSE),"-")</f>
        <v>-</v>
      </c>
      <c r="D1204" t="s">
        <v>354</v>
      </c>
      <c r="E1204">
        <v>1480.2725</v>
      </c>
      <c r="F1204">
        <v>2527.65</v>
      </c>
      <c r="G1204">
        <v>1302.61551365541</v>
      </c>
      <c r="H1204">
        <v>13.9891349090188</v>
      </c>
      <c r="I1204">
        <v>417.456678687519</v>
      </c>
      <c r="J1204">
        <v>-6.0198984243809397</v>
      </c>
      <c r="K1204">
        <v>2243.55441249865</v>
      </c>
      <c r="L1204">
        <v>1295.10552632855</v>
      </c>
      <c r="M1204">
        <v>93.170143952445599</v>
      </c>
      <c r="N1204">
        <v>-1.03031418382449</v>
      </c>
      <c r="O1204">
        <v>0.69435738068812403</v>
      </c>
      <c r="P1204">
        <v>11.481019919688199</v>
      </c>
      <c r="Q1204">
        <v>1450.70552147239</v>
      </c>
    </row>
    <row r="1205" spans="1:17" hidden="1" x14ac:dyDescent="0.3">
      <c r="A1205" t="s">
        <v>2560</v>
      </c>
      <c r="B1205" t="s">
        <v>2561</v>
      </c>
      <c r="C1205" t="str">
        <f>IFERROR(VLOOKUP(Table1[[#This Row],[Ticker]],[1]!Table1[[Symbol]:[Industry]],2,FALSE),"-")</f>
        <v>-</v>
      </c>
      <c r="D1205" t="s">
        <v>124</v>
      </c>
      <c r="E1205">
        <v>1476.1369999999999</v>
      </c>
      <c r="F1205">
        <v>55.95</v>
      </c>
      <c r="G1205">
        <v>-16.596542285657701</v>
      </c>
      <c r="H1205">
        <v>-3.8286029228337402</v>
      </c>
      <c r="I1205">
        <v>-26.934848814562301</v>
      </c>
      <c r="J1205">
        <v>-4.73248186689138</v>
      </c>
      <c r="K1205">
        <v>56.348531794492601</v>
      </c>
      <c r="L1205">
        <v>58.248550456805503</v>
      </c>
      <c r="M1205">
        <v>37.307205184235499</v>
      </c>
      <c r="N1205">
        <v>2.4070703988647999</v>
      </c>
      <c r="O1205">
        <v>1.86559717356675</v>
      </c>
      <c r="P1205">
        <v>54.244861483467297</v>
      </c>
      <c r="Q1205">
        <v>29.5138888888888</v>
      </c>
    </row>
    <row r="1206" spans="1:17" hidden="1" x14ac:dyDescent="0.3">
      <c r="A1206" t="s">
        <v>2562</v>
      </c>
      <c r="B1206" t="s">
        <v>2563</v>
      </c>
      <c r="C1206" t="str">
        <f>IFERROR(VLOOKUP(Table1[[#This Row],[Ticker]],[1]!Table1[[Symbol]:[Industry]],2,FALSE),"-")</f>
        <v>-</v>
      </c>
      <c r="D1206" t="s">
        <v>1033</v>
      </c>
      <c r="E1206">
        <v>1462.7203883</v>
      </c>
      <c r="F1206">
        <v>238.49</v>
      </c>
      <c r="G1206">
        <v>-36.576553437466004</v>
      </c>
      <c r="H1206">
        <v>3.7818632176140601</v>
      </c>
      <c r="I1206">
        <v>-15.570123262776701</v>
      </c>
      <c r="J1206">
        <v>-3.9183404589316</v>
      </c>
      <c r="K1206">
        <v>228.75712704869599</v>
      </c>
      <c r="L1206">
        <v>242.788549370607</v>
      </c>
      <c r="M1206">
        <v>49.280902654014596</v>
      </c>
      <c r="N1206">
        <v>3.2993452244800698</v>
      </c>
      <c r="O1206">
        <v>3.2891533916859501</v>
      </c>
      <c r="P1206">
        <v>36.588536206968797</v>
      </c>
      <c r="Q1206">
        <v>24.798534798534799</v>
      </c>
    </row>
    <row r="1207" spans="1:17" hidden="1" x14ac:dyDescent="0.3">
      <c r="A1207" t="s">
        <v>2564</v>
      </c>
      <c r="B1207" t="s">
        <v>2565</v>
      </c>
      <c r="C1207" t="str">
        <f>IFERROR(VLOOKUP(Table1[[#This Row],[Ticker]],[1]!Table1[[Symbol]:[Industry]],2,FALSE),"-")</f>
        <v>-</v>
      </c>
      <c r="D1207" t="s">
        <v>534</v>
      </c>
      <c r="E1207">
        <v>1459.92189633</v>
      </c>
      <c r="F1207">
        <v>152.24</v>
      </c>
      <c r="G1207">
        <v>5.7134847730382203</v>
      </c>
      <c r="H1207">
        <v>-6.3566362605186502</v>
      </c>
      <c r="I1207">
        <v>-8.2553078530888193</v>
      </c>
      <c r="J1207">
        <v>1.4118330364262901</v>
      </c>
      <c r="K1207">
        <v>144.744062865035</v>
      </c>
      <c r="L1207">
        <v>135.87559344895001</v>
      </c>
      <c r="M1207">
        <v>34.4995058708042</v>
      </c>
      <c r="N1207">
        <v>2.8067866575794</v>
      </c>
      <c r="O1207">
        <v>0.42325765595682902</v>
      </c>
      <c r="P1207">
        <v>17.183394640042</v>
      </c>
      <c r="Q1207">
        <v>38.9051094890511</v>
      </c>
    </row>
    <row r="1208" spans="1:17" hidden="1" x14ac:dyDescent="0.3">
      <c r="A1208" t="s">
        <v>2566</v>
      </c>
      <c r="B1208" t="s">
        <v>2567</v>
      </c>
      <c r="C1208" t="str">
        <f>IFERROR(VLOOKUP(Table1[[#This Row],[Ticker]],[1]!Table1[[Symbol]:[Industry]],2,FALSE),"-")</f>
        <v>-</v>
      </c>
      <c r="D1208" t="s">
        <v>621</v>
      </c>
      <c r="E1208">
        <v>1459.0719707999999</v>
      </c>
      <c r="F1208">
        <v>550.04999999999995</v>
      </c>
      <c r="G1208">
        <v>3266.55474281739</v>
      </c>
      <c r="H1208">
        <v>-0.44307456829858399</v>
      </c>
      <c r="I1208">
        <v>162.61389225051201</v>
      </c>
      <c r="J1208">
        <v>-3.84590969473</v>
      </c>
      <c r="K1208">
        <v>529.45164726115104</v>
      </c>
      <c r="L1208">
        <v>317.56987003507101</v>
      </c>
      <c r="M1208">
        <v>86.364100360135396</v>
      </c>
      <c r="N1208">
        <v>-0.67345818323214501</v>
      </c>
      <c r="O1208">
        <v>0.63697169023048095</v>
      </c>
      <c r="P1208">
        <v>16.980274520498099</v>
      </c>
      <c r="Q1208">
        <v>3291.1837237977802</v>
      </c>
    </row>
    <row r="1209" spans="1:17" hidden="1" x14ac:dyDescent="0.3">
      <c r="A1209" t="s">
        <v>2568</v>
      </c>
      <c r="B1209" t="s">
        <v>2569</v>
      </c>
      <c r="C1209" t="str">
        <f>IFERROR(VLOOKUP(Table1[[#This Row],[Ticker]],[1]!Table1[[Symbol]:[Industry]],2,FALSE),"-")</f>
        <v>-</v>
      </c>
      <c r="E1209">
        <v>1457.92281456</v>
      </c>
      <c r="F1209">
        <v>52.05</v>
      </c>
      <c r="G1209">
        <v>-65.020643829676402</v>
      </c>
      <c r="H1209">
        <v>-25.0684976815404</v>
      </c>
      <c r="I1209">
        <v>-50.3449907215671</v>
      </c>
      <c r="J1209">
        <v>-14.258338812458099</v>
      </c>
      <c r="K1209">
        <v>63.174204943752002</v>
      </c>
      <c r="L1209">
        <v>68.180719725416097</v>
      </c>
      <c r="M1209">
        <v>33.578723577243103</v>
      </c>
      <c r="N1209">
        <v>-10.1029335126082</v>
      </c>
      <c r="O1209">
        <v>1.3126042463216101</v>
      </c>
      <c r="P1209">
        <v>111.33525456292</v>
      </c>
      <c r="Q1209">
        <v>13.994743758212801</v>
      </c>
    </row>
    <row r="1210" spans="1:17" hidden="1" x14ac:dyDescent="0.3">
      <c r="A1210" t="s">
        <v>2570</v>
      </c>
      <c r="B1210" t="s">
        <v>2571</v>
      </c>
      <c r="C1210" t="str">
        <f>IFERROR(VLOOKUP(Table1[[#This Row],[Ticker]],[1]!Table1[[Symbol]:[Industry]],2,FALSE),"-")</f>
        <v>-</v>
      </c>
      <c r="D1210" t="s">
        <v>349</v>
      </c>
      <c r="E1210">
        <v>1452.0372725</v>
      </c>
      <c r="F1210">
        <v>2653</v>
      </c>
      <c r="G1210">
        <v>148.36957839396999</v>
      </c>
      <c r="H1210">
        <v>5.7596258471124404</v>
      </c>
      <c r="I1210">
        <v>66.535667928239604</v>
      </c>
      <c r="J1210">
        <v>9.5621319961115194</v>
      </c>
      <c r="K1210">
        <v>2262.1504050280901</v>
      </c>
      <c r="L1210">
        <v>1747.6462706678001</v>
      </c>
      <c r="M1210">
        <v>62.361256204341103</v>
      </c>
      <c r="N1210">
        <v>11.4699641717792</v>
      </c>
      <c r="O1210">
        <v>0.399550742492088</v>
      </c>
      <c r="P1210">
        <v>4.3347154165096002</v>
      </c>
      <c r="Q1210">
        <v>231.190312714562</v>
      </c>
    </row>
    <row r="1211" spans="1:17" hidden="1" x14ac:dyDescent="0.3">
      <c r="A1211" t="s">
        <v>2572</v>
      </c>
      <c r="B1211" t="s">
        <v>2573</v>
      </c>
      <c r="C1211" t="str">
        <f>IFERROR(VLOOKUP(Table1[[#This Row],[Ticker]],[1]!Table1[[Symbol]:[Industry]],2,FALSE),"-")</f>
        <v>-</v>
      </c>
      <c r="D1211" t="s">
        <v>1460</v>
      </c>
      <c r="E1211">
        <v>1451.2447661399999</v>
      </c>
      <c r="F1211">
        <v>107.43</v>
      </c>
      <c r="G1211">
        <v>-5.9217986599444403</v>
      </c>
      <c r="H1211">
        <v>-2.9877750143770401</v>
      </c>
      <c r="I1211">
        <v>-17.7951150846894</v>
      </c>
      <c r="J1211">
        <v>-0.59852098842579504</v>
      </c>
      <c r="K1211">
        <v>104.82174890343801</v>
      </c>
      <c r="L1211">
        <v>107.25912685674</v>
      </c>
      <c r="M1211">
        <v>68.072435045242599</v>
      </c>
      <c r="N1211">
        <v>4.0784527636696204</v>
      </c>
      <c r="O1211">
        <v>1.01968933900345</v>
      </c>
      <c r="P1211">
        <v>44.093828539514099</v>
      </c>
      <c r="Q1211">
        <v>38.978007761966303</v>
      </c>
    </row>
    <row r="1212" spans="1:17" hidden="1" x14ac:dyDescent="0.3">
      <c r="A1212" t="s">
        <v>2574</v>
      </c>
      <c r="B1212" t="s">
        <v>2575</v>
      </c>
      <c r="C1212" t="str">
        <f>IFERROR(VLOOKUP(Table1[[#This Row],[Ticker]],[1]!Table1[[Symbol]:[Industry]],2,FALSE),"-")</f>
        <v>-</v>
      </c>
      <c r="D1212" t="s">
        <v>846</v>
      </c>
      <c r="E1212">
        <v>1451.0832195</v>
      </c>
      <c r="F1212">
        <v>439.4</v>
      </c>
      <c r="G1212">
        <v>54.279813807887102</v>
      </c>
      <c r="H1212">
        <v>3.6882674701165001</v>
      </c>
      <c r="I1212">
        <v>26.552539646311299</v>
      </c>
      <c r="J1212">
        <v>-5.6832001793118199</v>
      </c>
      <c r="K1212">
        <v>393.231156115739</v>
      </c>
      <c r="L1212">
        <v>331.97079379591401</v>
      </c>
      <c r="M1212">
        <v>59.538573413755998</v>
      </c>
      <c r="N1212">
        <v>2.0631763001663899</v>
      </c>
      <c r="O1212">
        <v>1.0737799388510301</v>
      </c>
      <c r="P1212">
        <v>11.8570778334091</v>
      </c>
      <c r="Q1212">
        <v>85.244519392917297</v>
      </c>
    </row>
    <row r="1213" spans="1:17" hidden="1" x14ac:dyDescent="0.3">
      <c r="A1213" t="s">
        <v>2576</v>
      </c>
      <c r="B1213" t="s">
        <v>2577</v>
      </c>
      <c r="C1213" t="str">
        <f>IFERROR(VLOOKUP(Table1[[#This Row],[Ticker]],[1]!Table1[[Symbol]:[Industry]],2,FALSE),"-")</f>
        <v>-</v>
      </c>
      <c r="D1213" t="s">
        <v>46</v>
      </c>
      <c r="E1213">
        <v>1444.9924799999999</v>
      </c>
      <c r="F1213">
        <v>267.87</v>
      </c>
      <c r="G1213">
        <v>286.52988317924502</v>
      </c>
      <c r="H1213">
        <v>-4.9341205542428899</v>
      </c>
      <c r="I1213">
        <v>55.811746177499501</v>
      </c>
      <c r="J1213">
        <v>1.76238264359813</v>
      </c>
      <c r="K1213">
        <v>229.69401849321801</v>
      </c>
      <c r="L1213">
        <v>171.98565417024199</v>
      </c>
      <c r="M1213">
        <v>63.418274688255202</v>
      </c>
      <c r="N1213">
        <v>7.2799190193366599</v>
      </c>
      <c r="O1213">
        <v>0.63537489365808397</v>
      </c>
      <c r="P1213">
        <v>3.7518199126441898</v>
      </c>
      <c r="Q1213">
        <v>347.19532554257103</v>
      </c>
    </row>
    <row r="1214" spans="1:17" hidden="1" x14ac:dyDescent="0.3">
      <c r="A1214" t="s">
        <v>2578</v>
      </c>
      <c r="B1214" t="s">
        <v>2579</v>
      </c>
      <c r="C1214" t="str">
        <f>IFERROR(VLOOKUP(Table1[[#This Row],[Ticker]],[1]!Table1[[Symbol]:[Industry]],2,FALSE),"-")</f>
        <v>-</v>
      </c>
      <c r="D1214" t="s">
        <v>819</v>
      </c>
      <c r="E1214">
        <v>1441.0119999999999</v>
      </c>
      <c r="F1214">
        <v>290.05</v>
      </c>
      <c r="G1214">
        <v>-35.806442318619403</v>
      </c>
      <c r="H1214">
        <v>-6.2674448712160604</v>
      </c>
      <c r="I1214">
        <v>-21.744597148311101</v>
      </c>
      <c r="J1214">
        <v>-8.2671350629067692</v>
      </c>
      <c r="K1214">
        <v>302.46218978437599</v>
      </c>
      <c r="M1214">
        <v>37.344597141215203</v>
      </c>
      <c r="N1214">
        <v>1.4811339237671399</v>
      </c>
      <c r="O1214">
        <v>1.02050567594832</v>
      </c>
      <c r="P1214">
        <v>60.661954835373201</v>
      </c>
      <c r="Q1214">
        <v>27.2149122807017</v>
      </c>
    </row>
    <row r="1215" spans="1:17" hidden="1" x14ac:dyDescent="0.3">
      <c r="A1215" t="s">
        <v>2580</v>
      </c>
      <c r="B1215" t="s">
        <v>2581</v>
      </c>
      <c r="C1215" t="str">
        <f>IFERROR(VLOOKUP(Table1[[#This Row],[Ticker]],[1]!Table1[[Symbol]:[Industry]],2,FALSE),"-")</f>
        <v>-</v>
      </c>
      <c r="D1215" t="s">
        <v>283</v>
      </c>
      <c r="E1215">
        <v>1439.877465</v>
      </c>
      <c r="F1215">
        <v>85.68</v>
      </c>
      <c r="G1215">
        <v>1.25994055943137</v>
      </c>
      <c r="H1215">
        <v>-8.9017038381676308</v>
      </c>
      <c r="I1215">
        <v>-8.7852398728008101</v>
      </c>
      <c r="J1215">
        <v>-0.85675265782883603</v>
      </c>
      <c r="K1215">
        <v>86.768119831062407</v>
      </c>
      <c r="L1215">
        <v>85.079871361570795</v>
      </c>
      <c r="M1215">
        <v>45.855283338854001</v>
      </c>
      <c r="N1215">
        <v>0.30130553363472101</v>
      </c>
      <c r="O1215">
        <v>0.68718887349381497</v>
      </c>
      <c r="P1215">
        <v>22.490662931839299</v>
      </c>
      <c r="Q1215">
        <v>33.875</v>
      </c>
    </row>
    <row r="1216" spans="1:17" hidden="1" x14ac:dyDescent="0.3">
      <c r="A1216" t="s">
        <v>2582</v>
      </c>
      <c r="B1216" t="s">
        <v>2583</v>
      </c>
      <c r="C1216" t="str">
        <f>IFERROR(VLOOKUP(Table1[[#This Row],[Ticker]],[1]!Table1[[Symbol]:[Industry]],2,FALSE),"-")</f>
        <v>-</v>
      </c>
      <c r="D1216" t="s">
        <v>1460</v>
      </c>
      <c r="E1216">
        <v>1438.0519999999999</v>
      </c>
      <c r="F1216">
        <v>91.1</v>
      </c>
      <c r="G1216">
        <v>-22.6133034887851</v>
      </c>
      <c r="H1216">
        <v>-1.4728345909218199</v>
      </c>
      <c r="I1216">
        <v>26.260740429032701</v>
      </c>
      <c r="J1216">
        <v>-2.6401934125209001</v>
      </c>
      <c r="K1216">
        <v>83.279838726668004</v>
      </c>
      <c r="L1216">
        <v>71.690903568664794</v>
      </c>
      <c r="M1216">
        <v>80.616306428519394</v>
      </c>
      <c r="N1216">
        <v>-0.20006919339849899</v>
      </c>
      <c r="O1216">
        <v>0.118793487612876</v>
      </c>
      <c r="P1216">
        <v>15.2030735455543</v>
      </c>
      <c r="Q1216">
        <v>75.158623341665006</v>
      </c>
    </row>
    <row r="1217" spans="1:17" hidden="1" x14ac:dyDescent="0.3">
      <c r="A1217" t="s">
        <v>2584</v>
      </c>
      <c r="B1217" t="s">
        <v>2585</v>
      </c>
      <c r="C1217" t="str">
        <f>IFERROR(VLOOKUP(Table1[[#This Row],[Ticker]],[1]!Table1[[Symbol]:[Industry]],2,FALSE),"-")</f>
        <v>-</v>
      </c>
      <c r="D1217" t="s">
        <v>485</v>
      </c>
      <c r="E1217">
        <v>1429.2684921600001</v>
      </c>
      <c r="F1217">
        <v>595.79999999999995</v>
      </c>
      <c r="G1217">
        <v>-51.000706141038897</v>
      </c>
      <c r="H1217">
        <v>-17.285666020447799</v>
      </c>
      <c r="I1217">
        <v>-22.63266602925</v>
      </c>
      <c r="J1217">
        <v>1.5594193213512699</v>
      </c>
      <c r="K1217">
        <v>633.12812911483798</v>
      </c>
      <c r="L1217">
        <v>675.50310325315195</v>
      </c>
      <c r="M1217">
        <v>56.557329975160101</v>
      </c>
      <c r="N1217">
        <v>-2.6406276692421602</v>
      </c>
      <c r="O1217">
        <v>1.3441367271681</v>
      </c>
      <c r="P1217">
        <v>54.0785498489426</v>
      </c>
      <c r="Q1217">
        <v>5.4513274336283004</v>
      </c>
    </row>
    <row r="1218" spans="1:17" hidden="1" x14ac:dyDescent="0.3">
      <c r="A1218" t="s">
        <v>2586</v>
      </c>
      <c r="B1218" t="s">
        <v>2587</v>
      </c>
      <c r="C1218" t="str">
        <f>IFERROR(VLOOKUP(Table1[[#This Row],[Ticker]],[1]!Table1[[Symbol]:[Industry]],2,FALSE),"-")</f>
        <v>-</v>
      </c>
      <c r="D1218" t="s">
        <v>46</v>
      </c>
      <c r="E1218">
        <v>1428.08076818</v>
      </c>
      <c r="F1218">
        <v>74.23</v>
      </c>
      <c r="G1218">
        <v>49.008445920198298</v>
      </c>
      <c r="H1218">
        <v>0.75258131023923003</v>
      </c>
      <c r="I1218">
        <v>-6.3846796697271797</v>
      </c>
      <c r="J1218">
        <v>4.5454707086634398</v>
      </c>
      <c r="K1218">
        <v>68.665032274480495</v>
      </c>
      <c r="L1218">
        <v>66.510466455194205</v>
      </c>
      <c r="M1218">
        <v>29.786607314581399</v>
      </c>
      <c r="N1218">
        <v>8.1535838047923601</v>
      </c>
      <c r="O1218">
        <v>1.31239962761115</v>
      </c>
      <c r="P1218">
        <v>25.488347029502801</v>
      </c>
      <c r="Q1218">
        <v>85.112219451371502</v>
      </c>
    </row>
    <row r="1219" spans="1:17" hidden="1" x14ac:dyDescent="0.3">
      <c r="A1219" t="s">
        <v>2588</v>
      </c>
      <c r="B1219" t="s">
        <v>2589</v>
      </c>
      <c r="C1219" t="str">
        <f>IFERROR(VLOOKUP(Table1[[#This Row],[Ticker]],[1]!Table1[[Symbol]:[Industry]],2,FALSE),"-")</f>
        <v>-</v>
      </c>
      <c r="D1219" t="s">
        <v>349</v>
      </c>
      <c r="E1219">
        <v>1425.0340392000001</v>
      </c>
      <c r="F1219">
        <v>50.9</v>
      </c>
      <c r="G1219">
        <v>-12.8836461834599</v>
      </c>
      <c r="H1219">
        <v>-10.8283320219572</v>
      </c>
      <c r="I1219">
        <v>-10.4688073931655</v>
      </c>
      <c r="J1219">
        <v>1.2075663889463399</v>
      </c>
      <c r="K1219">
        <v>55.068746209744603</v>
      </c>
      <c r="L1219">
        <v>52.570958529698899</v>
      </c>
      <c r="M1219">
        <v>60.4664098722821</v>
      </c>
      <c r="N1219">
        <v>-4.1234293233246104</v>
      </c>
      <c r="O1219">
        <v>1.54918985530459</v>
      </c>
      <c r="P1219">
        <v>62.082514734774001</v>
      </c>
      <c r="Q1219">
        <v>62.619808306709203</v>
      </c>
    </row>
    <row r="1220" spans="1:17" hidden="1" x14ac:dyDescent="0.3">
      <c r="A1220" t="s">
        <v>2590</v>
      </c>
      <c r="B1220" t="s">
        <v>2591</v>
      </c>
      <c r="C1220" t="str">
        <f>IFERROR(VLOOKUP(Table1[[#This Row],[Ticker]],[1]!Table1[[Symbol]:[Industry]],2,FALSE),"-")</f>
        <v>-</v>
      </c>
      <c r="D1220" t="s">
        <v>129</v>
      </c>
      <c r="E1220">
        <v>1410.7468125</v>
      </c>
      <c r="F1220">
        <v>542.79999999999995</v>
      </c>
      <c r="G1220">
        <v>44.283419828700097</v>
      </c>
      <c r="H1220">
        <v>1.0699638569211301</v>
      </c>
      <c r="I1220">
        <v>82.394115523018201</v>
      </c>
      <c r="J1220">
        <v>-3.9211794797020998</v>
      </c>
      <c r="K1220">
        <v>530.63732792194799</v>
      </c>
      <c r="L1220">
        <v>463.07977604046903</v>
      </c>
      <c r="M1220">
        <v>51.980539149189603</v>
      </c>
      <c r="N1220">
        <v>1.5831590513460201</v>
      </c>
      <c r="O1220">
        <v>2.0058104496401299</v>
      </c>
      <c r="P1220">
        <v>23.1945467943994</v>
      </c>
      <c r="Q1220">
        <v>108.809386420465</v>
      </c>
    </row>
    <row r="1221" spans="1:17" hidden="1" x14ac:dyDescent="0.3">
      <c r="A1221" t="s">
        <v>2592</v>
      </c>
      <c r="B1221" t="s">
        <v>2593</v>
      </c>
      <c r="C1221" t="str">
        <f>IFERROR(VLOOKUP(Table1[[#This Row],[Ticker]],[1]!Table1[[Symbol]:[Industry]],2,FALSE),"-")</f>
        <v>-</v>
      </c>
      <c r="D1221" t="s">
        <v>46</v>
      </c>
      <c r="E1221">
        <v>1409.74575</v>
      </c>
      <c r="F1221">
        <v>427.7</v>
      </c>
      <c r="G1221">
        <v>36.372336542670197</v>
      </c>
      <c r="H1221">
        <v>16.0030742248141</v>
      </c>
      <c r="I1221">
        <v>41.476945242179298</v>
      </c>
      <c r="J1221">
        <v>0.43119374506008801</v>
      </c>
      <c r="K1221">
        <v>358.90580335745699</v>
      </c>
      <c r="L1221">
        <v>305.130698062146</v>
      </c>
      <c r="M1221">
        <v>49.7852592872758</v>
      </c>
      <c r="N1221">
        <v>8.1175267253362993</v>
      </c>
      <c r="O1221">
        <v>1.76616956830399</v>
      </c>
      <c r="P1221">
        <v>8.7210661678746906</v>
      </c>
      <c r="Q1221">
        <v>85.835324788181595</v>
      </c>
    </row>
    <row r="1222" spans="1:17" hidden="1" x14ac:dyDescent="0.3">
      <c r="A1222" t="s">
        <v>2594</v>
      </c>
      <c r="B1222" t="s">
        <v>2595</v>
      </c>
      <c r="C1222" t="str">
        <f>IFERROR(VLOOKUP(Table1[[#This Row],[Ticker]],[1]!Table1[[Symbol]:[Industry]],2,FALSE),"-")</f>
        <v>-</v>
      </c>
      <c r="E1222">
        <v>1407.6895959000001</v>
      </c>
      <c r="F1222">
        <v>662.1</v>
      </c>
      <c r="G1222">
        <v>-61.400217192963403</v>
      </c>
      <c r="H1222">
        <v>17.583983610965198</v>
      </c>
      <c r="I1222">
        <v>-32.021551848988999</v>
      </c>
      <c r="J1222">
        <v>16.223517602511599</v>
      </c>
      <c r="K1222">
        <v>594.01073812320499</v>
      </c>
      <c r="L1222">
        <v>748.46894627014603</v>
      </c>
      <c r="M1222">
        <v>57.989296641323001</v>
      </c>
      <c r="N1222">
        <v>10.987742130989799</v>
      </c>
      <c r="O1222">
        <v>2.1378912153862601</v>
      </c>
      <c r="P1222">
        <v>107.521522428636</v>
      </c>
      <c r="Q1222">
        <v>45.917355371900797</v>
      </c>
    </row>
    <row r="1223" spans="1:17" hidden="1" x14ac:dyDescent="0.3">
      <c r="A1223" t="s">
        <v>2596</v>
      </c>
      <c r="B1223" t="s">
        <v>2597</v>
      </c>
      <c r="C1223" t="str">
        <f>IFERROR(VLOOKUP(Table1[[#This Row],[Ticker]],[1]!Table1[[Symbol]:[Industry]],2,FALSE),"-")</f>
        <v>-</v>
      </c>
      <c r="D1223" t="s">
        <v>238</v>
      </c>
      <c r="E1223">
        <v>1402.9779387000001</v>
      </c>
      <c r="F1223">
        <v>512.15</v>
      </c>
      <c r="G1223">
        <v>6.7589102458834303</v>
      </c>
      <c r="H1223">
        <v>6.5508078657064797</v>
      </c>
      <c r="I1223">
        <v>15.438522942536</v>
      </c>
      <c r="J1223">
        <v>4.0353925176044196</v>
      </c>
      <c r="K1223">
        <v>434.45951121632697</v>
      </c>
      <c r="L1223">
        <v>396.155631144719</v>
      </c>
      <c r="M1223">
        <v>60.705426377817602</v>
      </c>
      <c r="N1223">
        <v>11.988547932052301</v>
      </c>
      <c r="O1223">
        <v>2.01155315234619</v>
      </c>
      <c r="P1223">
        <v>2.41140290930392</v>
      </c>
      <c r="Q1223">
        <v>71.7471495640509</v>
      </c>
    </row>
    <row r="1224" spans="1:17" hidden="1" x14ac:dyDescent="0.3">
      <c r="A1224" t="s">
        <v>2598</v>
      </c>
      <c r="B1224" t="s">
        <v>2599</v>
      </c>
      <c r="C1224" t="str">
        <f>IFERROR(VLOOKUP(Table1[[#This Row],[Ticker]],[1]!Table1[[Symbol]:[Industry]],2,FALSE),"-")</f>
        <v>-</v>
      </c>
      <c r="D1224" t="s">
        <v>485</v>
      </c>
      <c r="E1224">
        <v>1399.825</v>
      </c>
      <c r="F1224">
        <v>213.42</v>
      </c>
      <c r="G1224">
        <v>-0.22210251929639499</v>
      </c>
      <c r="H1224">
        <v>-8.1835922817337394</v>
      </c>
      <c r="I1224">
        <v>-16.279528122868001</v>
      </c>
      <c r="J1224">
        <v>1.96075285494882</v>
      </c>
      <c r="K1224">
        <v>207.104074478298</v>
      </c>
      <c r="L1224">
        <v>209.16446686602799</v>
      </c>
      <c r="M1224">
        <v>52.228968054322003</v>
      </c>
      <c r="N1224">
        <v>3.2171210681152398</v>
      </c>
      <c r="O1224">
        <v>0.978995670928832</v>
      </c>
      <c r="P1224">
        <v>34.757754662168502</v>
      </c>
      <c r="Q1224">
        <v>30.094483389210499</v>
      </c>
    </row>
    <row r="1225" spans="1:17" hidden="1" x14ac:dyDescent="0.3">
      <c r="A1225" t="s">
        <v>2600</v>
      </c>
      <c r="B1225" t="s">
        <v>2601</v>
      </c>
      <c r="C1225" t="str">
        <f>IFERROR(VLOOKUP(Table1[[#This Row],[Ticker]],[1]!Table1[[Symbol]:[Industry]],2,FALSE),"-")</f>
        <v>-</v>
      </c>
      <c r="D1225" t="s">
        <v>238</v>
      </c>
      <c r="E1225">
        <v>1397.1309647999999</v>
      </c>
      <c r="F1225">
        <v>1404.3</v>
      </c>
      <c r="G1225">
        <v>303.77248332711798</v>
      </c>
      <c r="H1225">
        <v>-7.2801595669230101</v>
      </c>
      <c r="I1225">
        <v>110.478039697556</v>
      </c>
      <c r="J1225">
        <v>-1.8776366370461499</v>
      </c>
      <c r="K1225">
        <v>1332.15944842358</v>
      </c>
      <c r="L1225">
        <v>938.769547063348</v>
      </c>
      <c r="M1225">
        <v>55.7403780871444</v>
      </c>
      <c r="N1225">
        <v>-1.0060796642682699</v>
      </c>
      <c r="O1225">
        <v>1.2855340013672001</v>
      </c>
      <c r="P1225">
        <v>9.0899380474257701</v>
      </c>
      <c r="Q1225">
        <v>577.09739633558297</v>
      </c>
    </row>
    <row r="1226" spans="1:17" hidden="1" x14ac:dyDescent="0.3">
      <c r="A1226" t="s">
        <v>2602</v>
      </c>
      <c r="B1226" t="s">
        <v>2603</v>
      </c>
      <c r="C1226" t="str">
        <f>IFERROR(VLOOKUP(Table1[[#This Row],[Ticker]],[1]!Table1[[Symbol]:[Industry]],2,FALSE),"-")</f>
        <v>-</v>
      </c>
      <c r="D1226" t="s">
        <v>649</v>
      </c>
      <c r="E1226">
        <v>1393.6001710999999</v>
      </c>
      <c r="F1226">
        <v>161.06</v>
      </c>
      <c r="G1226">
        <v>-30.303944377165301</v>
      </c>
      <c r="H1226">
        <v>-1.8617610773589</v>
      </c>
      <c r="I1226">
        <v>-16.6545993669293</v>
      </c>
      <c r="J1226">
        <v>2.3343377175000701</v>
      </c>
      <c r="K1226">
        <v>157.24487036768301</v>
      </c>
      <c r="L1226">
        <v>163.71843146206899</v>
      </c>
      <c r="M1226">
        <v>56.5219054380822</v>
      </c>
      <c r="N1226">
        <v>3.1600619384039002</v>
      </c>
      <c r="O1226">
        <v>0.799304618495143</v>
      </c>
      <c r="P1226">
        <v>40.227244505153301</v>
      </c>
      <c r="Q1226">
        <v>27.420886075949301</v>
      </c>
    </row>
    <row r="1227" spans="1:17" hidden="1" x14ac:dyDescent="0.3">
      <c r="A1227" t="s">
        <v>2604</v>
      </c>
      <c r="B1227" t="s">
        <v>2605</v>
      </c>
      <c r="C1227" t="str">
        <f>IFERROR(VLOOKUP(Table1[[#This Row],[Ticker]],[1]!Table1[[Symbol]:[Industry]],2,FALSE),"-")</f>
        <v>-</v>
      </c>
      <c r="D1227" t="s">
        <v>65</v>
      </c>
      <c r="E1227">
        <v>1393.1444120000001</v>
      </c>
      <c r="F1227">
        <v>2361.4</v>
      </c>
      <c r="G1227">
        <v>14.8182848752885</v>
      </c>
      <c r="H1227">
        <v>-3.1177634367307401</v>
      </c>
      <c r="I1227">
        <v>10.9040576055597</v>
      </c>
      <c r="J1227">
        <v>-0.34311057712167697</v>
      </c>
      <c r="K1227">
        <v>2312.3873018395102</v>
      </c>
      <c r="L1227">
        <v>2112.31633785854</v>
      </c>
      <c r="M1227">
        <v>35.741295588292303</v>
      </c>
      <c r="N1227">
        <v>0.83446827833917303</v>
      </c>
      <c r="O1227">
        <v>0.45907660959083102</v>
      </c>
      <c r="P1227">
        <v>19.585838909121701</v>
      </c>
      <c r="Q1227">
        <v>44.871165644171697</v>
      </c>
    </row>
    <row r="1228" spans="1:17" hidden="1" x14ac:dyDescent="0.3">
      <c r="A1228" t="s">
        <v>2606</v>
      </c>
      <c r="B1228" t="s">
        <v>2607</v>
      </c>
      <c r="C1228" t="str">
        <f>IFERROR(VLOOKUP(Table1[[#This Row],[Ticker]],[1]!Table1[[Symbol]:[Industry]],2,FALSE),"-")</f>
        <v>-</v>
      </c>
      <c r="D1228" t="s">
        <v>268</v>
      </c>
      <c r="E1228">
        <v>1389.2377475000001</v>
      </c>
      <c r="F1228">
        <v>121.67</v>
      </c>
      <c r="G1228">
        <v>-15.8493654238374</v>
      </c>
      <c r="H1228">
        <v>12.792982422044901</v>
      </c>
      <c r="I1228">
        <v>2.56164150279966</v>
      </c>
      <c r="J1228">
        <v>-1.948501985496</v>
      </c>
      <c r="K1228">
        <v>108.827617464856</v>
      </c>
      <c r="L1228">
        <v>109.683050302956</v>
      </c>
      <c r="M1228">
        <v>42.228600432680501</v>
      </c>
      <c r="N1228">
        <v>7.4561829930447496</v>
      </c>
      <c r="O1228">
        <v>4.4900502007187404</v>
      </c>
      <c r="P1228">
        <v>6.0162735267526903</v>
      </c>
      <c r="Q1228">
        <v>32.25</v>
      </c>
    </row>
    <row r="1229" spans="1:17" hidden="1" x14ac:dyDescent="0.3">
      <c r="A1229" t="s">
        <v>2608</v>
      </c>
      <c r="B1229" t="s">
        <v>2609</v>
      </c>
      <c r="C1229" t="str">
        <f>IFERROR(VLOOKUP(Table1[[#This Row],[Ticker]],[1]!Table1[[Symbol]:[Industry]],2,FALSE),"-")</f>
        <v>-</v>
      </c>
      <c r="D1229" t="s">
        <v>400</v>
      </c>
      <c r="E1229">
        <v>1388.5259306600001</v>
      </c>
      <c r="F1229">
        <v>757.45</v>
      </c>
      <c r="G1229">
        <v>-60.247340521397902</v>
      </c>
      <c r="H1229">
        <v>-10.640594155778899</v>
      </c>
      <c r="I1229">
        <v>-38.208519073356598</v>
      </c>
      <c r="J1229">
        <v>2.14693632853227</v>
      </c>
      <c r="K1229">
        <v>780.37092882639695</v>
      </c>
      <c r="L1229">
        <v>939.49607190391703</v>
      </c>
      <c r="M1229">
        <v>43.152803943596403</v>
      </c>
      <c r="N1229">
        <v>0.97681242533094104</v>
      </c>
      <c r="O1229">
        <v>1.5330113439648401</v>
      </c>
      <c r="P1229">
        <v>72.737474420753799</v>
      </c>
      <c r="Q1229">
        <v>12.2314416950659</v>
      </c>
    </row>
    <row r="1230" spans="1:17" hidden="1" x14ac:dyDescent="0.3">
      <c r="A1230" t="s">
        <v>2610</v>
      </c>
      <c r="B1230" t="s">
        <v>2611</v>
      </c>
      <c r="C1230" t="str">
        <f>IFERROR(VLOOKUP(Table1[[#This Row],[Ticker]],[1]!Table1[[Symbol]:[Industry]],2,FALSE),"-")</f>
        <v>-</v>
      </c>
      <c r="D1230" t="s">
        <v>268</v>
      </c>
      <c r="E1230">
        <v>1384.1190051149999</v>
      </c>
      <c r="F1230">
        <v>1151.5999999999999</v>
      </c>
      <c r="G1230">
        <v>63.818081693480302</v>
      </c>
      <c r="H1230">
        <v>21.257243897142299</v>
      </c>
      <c r="I1230">
        <v>10.9481116310952</v>
      </c>
      <c r="J1230">
        <v>4.6441692597597397</v>
      </c>
      <c r="K1230">
        <v>960.61463752385896</v>
      </c>
      <c r="L1230">
        <v>899.32064586408001</v>
      </c>
      <c r="M1230">
        <v>66.754110751003694</v>
      </c>
      <c r="N1230">
        <v>11.620543128284</v>
      </c>
      <c r="O1230">
        <v>2.7081212855847099</v>
      </c>
      <c r="P1230">
        <v>7.2420979506773104</v>
      </c>
      <c r="Q1230">
        <v>90.994278132515106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400</v>
      </c>
      <c r="E1231">
        <v>1380.885436</v>
      </c>
      <c r="F1231">
        <v>918.45</v>
      </c>
      <c r="G1231">
        <v>283.84333389619798</v>
      </c>
      <c r="H1231">
        <v>-19.853787985787001</v>
      </c>
      <c r="I1231">
        <v>202.36301751189799</v>
      </c>
      <c r="J1231">
        <v>-5.0889152233247401</v>
      </c>
      <c r="K1231">
        <v>923.87605793255398</v>
      </c>
      <c r="L1231">
        <v>609.26285771333096</v>
      </c>
      <c r="M1231">
        <v>47.934983201057399</v>
      </c>
      <c r="N1231">
        <v>-4.3909529034310699</v>
      </c>
      <c r="O1231">
        <v>0.221319269651439</v>
      </c>
      <c r="P1231">
        <v>39.354346997659</v>
      </c>
      <c r="Q1231">
        <v>337.25303499166802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101</v>
      </c>
      <c r="E1232">
        <v>1380.6</v>
      </c>
      <c r="F1232">
        <v>49.34</v>
      </c>
      <c r="G1232">
        <v>-14.088614408569301</v>
      </c>
      <c r="H1232">
        <v>5.1117602108562297</v>
      </c>
      <c r="I1232">
        <v>-10.5474512412172</v>
      </c>
      <c r="J1232">
        <v>1.45895418581634</v>
      </c>
      <c r="K1232">
        <v>46.749008198725001</v>
      </c>
      <c r="L1232">
        <v>47.082861822000702</v>
      </c>
      <c r="M1232">
        <v>52.789057461088902</v>
      </c>
      <c r="N1232">
        <v>3.3384099185127898</v>
      </c>
      <c r="O1232">
        <v>1.12535363086392</v>
      </c>
      <c r="P1232">
        <v>22.587032941852399</v>
      </c>
      <c r="Q1232">
        <v>27.658473479948199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238</v>
      </c>
      <c r="E1233">
        <v>1380.02810856</v>
      </c>
      <c r="F1233">
        <v>412.55</v>
      </c>
      <c r="G1233">
        <v>-33.918778693667001</v>
      </c>
      <c r="H1233">
        <v>2.34427220440022</v>
      </c>
      <c r="I1233">
        <v>-10.141137757497701</v>
      </c>
      <c r="J1233">
        <v>-2.68666264418537</v>
      </c>
      <c r="K1233">
        <v>387.85943992668899</v>
      </c>
      <c r="L1233">
        <v>398.26496385907598</v>
      </c>
      <c r="M1233">
        <v>65.069707526224093</v>
      </c>
      <c r="N1233">
        <v>2.4041823704172098</v>
      </c>
      <c r="O1233">
        <v>1.0713296051126899</v>
      </c>
      <c r="P1233">
        <v>24.542479699430299</v>
      </c>
      <c r="Q1233">
        <v>41.940478238431098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E1234">
        <v>1379.773745</v>
      </c>
      <c r="F1234">
        <v>1354.6</v>
      </c>
      <c r="G1234">
        <v>-13.9845292938946</v>
      </c>
      <c r="H1234">
        <v>4.0173735900451701</v>
      </c>
      <c r="I1234">
        <v>-20.145935623174601</v>
      </c>
      <c r="J1234">
        <v>-2.6141828121965598</v>
      </c>
      <c r="K1234">
        <v>1340.0156207994301</v>
      </c>
      <c r="L1234">
        <v>1366.5324510187099</v>
      </c>
      <c r="M1234">
        <v>50.289733718826803</v>
      </c>
      <c r="N1234">
        <v>0.85396025225983296</v>
      </c>
      <c r="O1234">
        <v>1.09626240828657</v>
      </c>
      <c r="P1234">
        <v>33.987893104975598</v>
      </c>
      <c r="Q1234">
        <v>38.224489795918302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114</v>
      </c>
      <c r="E1235">
        <v>1378.0279554000001</v>
      </c>
      <c r="F1235">
        <v>67.209999999999994</v>
      </c>
      <c r="G1235">
        <v>10.357964189326299</v>
      </c>
      <c r="H1235">
        <v>18.7000543546587</v>
      </c>
      <c r="I1235">
        <v>11.146011600280399</v>
      </c>
      <c r="J1235">
        <v>0.48029366167361898</v>
      </c>
      <c r="K1235">
        <v>59.642814175411097</v>
      </c>
      <c r="L1235">
        <v>58.658192184285298</v>
      </c>
      <c r="M1235">
        <v>36.048886691821103</v>
      </c>
      <c r="N1235">
        <v>10.740771540346699</v>
      </c>
      <c r="O1235">
        <v>3.0210474588310601</v>
      </c>
      <c r="P1235">
        <v>28.7010861478946</v>
      </c>
      <c r="Q1235">
        <v>102.378801565793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137</v>
      </c>
      <c r="E1236">
        <v>1372.891499805</v>
      </c>
      <c r="F1236">
        <v>345.65</v>
      </c>
      <c r="G1236">
        <v>66.127089659790101</v>
      </c>
      <c r="H1236">
        <v>-3.2421877595783002</v>
      </c>
      <c r="I1236">
        <v>20.584448329553801</v>
      </c>
      <c r="J1236">
        <v>2.7100716464585801</v>
      </c>
      <c r="K1236">
        <v>339.34493762948199</v>
      </c>
      <c r="L1236">
        <v>302.283111703776</v>
      </c>
      <c r="M1236">
        <v>35.583323713550698</v>
      </c>
      <c r="N1236">
        <v>2.2002146086933201</v>
      </c>
      <c r="O1236">
        <v>0.99266695545349304</v>
      </c>
      <c r="P1236">
        <v>20.3529581947056</v>
      </c>
      <c r="Q1236">
        <v>118.00693787448699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211</v>
      </c>
      <c r="E1237">
        <v>1368.44205375</v>
      </c>
      <c r="F1237">
        <v>146.35</v>
      </c>
      <c r="G1237">
        <v>158.99505002736501</v>
      </c>
      <c r="H1237">
        <v>43.677663553957998</v>
      </c>
      <c r="I1237">
        <v>46.629427025582501</v>
      </c>
      <c r="J1237">
        <v>7.6206629479533303</v>
      </c>
      <c r="K1237">
        <v>113.523326826747</v>
      </c>
      <c r="L1237">
        <v>93.774300799261496</v>
      </c>
      <c r="M1237">
        <v>53.805844764744201</v>
      </c>
      <c r="N1237">
        <v>15.4970973681387</v>
      </c>
      <c r="O1237">
        <v>3.0660403122369999</v>
      </c>
      <c r="P1237">
        <v>16.0915613255893</v>
      </c>
      <c r="Q1237">
        <v>205.21376433785099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1073</v>
      </c>
      <c r="E1238">
        <v>1366.7489</v>
      </c>
      <c r="F1238">
        <v>87.53</v>
      </c>
      <c r="G1238">
        <v>-31.462403013382701</v>
      </c>
      <c r="H1238">
        <v>-10.035151799581101</v>
      </c>
      <c r="I1238">
        <v>-13.848903765879101</v>
      </c>
      <c r="J1238">
        <v>-1.2013937208049501</v>
      </c>
      <c r="K1238">
        <v>87.746246009455305</v>
      </c>
      <c r="L1238">
        <v>89.644276243387296</v>
      </c>
      <c r="M1238">
        <v>41.729180206557501</v>
      </c>
      <c r="N1238">
        <v>1.1944714653761199</v>
      </c>
      <c r="O1238">
        <v>0.55284922183624097</v>
      </c>
      <c r="P1238">
        <v>32.126128184622402</v>
      </c>
      <c r="Q1238">
        <v>18.283783783783701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349</v>
      </c>
      <c r="E1239">
        <v>1363.73872269</v>
      </c>
      <c r="F1239">
        <v>107</v>
      </c>
      <c r="G1239">
        <v>-32.228290134099701</v>
      </c>
      <c r="H1239">
        <v>-3.93003614307885</v>
      </c>
      <c r="I1239">
        <v>-33.030903926020102</v>
      </c>
      <c r="J1239">
        <v>12.696151403619499</v>
      </c>
      <c r="K1239">
        <v>104.92522205418101</v>
      </c>
      <c r="L1239">
        <v>118.45019019355399</v>
      </c>
      <c r="M1239">
        <v>36.929315646457901</v>
      </c>
      <c r="N1239">
        <v>3.3575001887293698</v>
      </c>
      <c r="O1239">
        <v>3.0224922014654001</v>
      </c>
      <c r="P1239">
        <v>66.028037383177505</v>
      </c>
      <c r="Q1239">
        <v>18.8888888888888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238</v>
      </c>
      <c r="E1240">
        <v>1353.2494862149999</v>
      </c>
      <c r="F1240">
        <v>380.65</v>
      </c>
      <c r="G1240">
        <v>-22.632732320150598</v>
      </c>
      <c r="H1240">
        <v>-1.1853812352646</v>
      </c>
      <c r="I1240">
        <v>0.97865173570946595</v>
      </c>
      <c r="J1240">
        <v>1.9732072718153499</v>
      </c>
      <c r="K1240">
        <v>362.74021979029402</v>
      </c>
      <c r="L1240">
        <v>355.46400805974201</v>
      </c>
      <c r="M1240">
        <v>68.716933161214399</v>
      </c>
      <c r="N1240">
        <v>3.1431082667591999</v>
      </c>
      <c r="O1240">
        <v>0.84215709678457396</v>
      </c>
      <c r="P1240">
        <v>11.388414554052201</v>
      </c>
      <c r="Q1240">
        <v>25.069820929850401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D1241" t="s">
        <v>445</v>
      </c>
      <c r="E1241">
        <v>1351.82471328</v>
      </c>
      <c r="F1241">
        <v>78.22</v>
      </c>
      <c r="G1241">
        <v>-42.894393728557802</v>
      </c>
      <c r="H1241">
        <v>7.5302874529231296</v>
      </c>
      <c r="I1241">
        <v>-4.3621120490461696</v>
      </c>
      <c r="J1241">
        <v>9.5670245734601291</v>
      </c>
      <c r="K1241">
        <v>68.582163949060302</v>
      </c>
      <c r="L1241">
        <v>72.160152619674307</v>
      </c>
      <c r="M1241">
        <v>53.313169784461302</v>
      </c>
      <c r="N1241">
        <v>10.4514466380645</v>
      </c>
      <c r="O1241">
        <v>1.7196542686526901</v>
      </c>
      <c r="P1241">
        <v>28.483763743288101</v>
      </c>
      <c r="Q1241">
        <v>40.810081008100802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523</v>
      </c>
      <c r="E1242">
        <v>1349.333951505</v>
      </c>
      <c r="F1242">
        <v>94.26</v>
      </c>
      <c r="G1242">
        <v>14.0906658187305</v>
      </c>
      <c r="H1242">
        <v>18.905361301042099</v>
      </c>
      <c r="I1242">
        <v>5.3025630221284503</v>
      </c>
      <c r="J1242">
        <v>8.0740668269812499</v>
      </c>
      <c r="K1242">
        <v>80.406623822020904</v>
      </c>
      <c r="L1242">
        <v>74.446353097967602</v>
      </c>
      <c r="M1242">
        <v>64.015728897810007</v>
      </c>
      <c r="N1242">
        <v>9.8346838879693497</v>
      </c>
      <c r="O1242">
        <v>2.0997002635338</v>
      </c>
      <c r="P1242">
        <v>2.6416295353277999</v>
      </c>
      <c r="Q1242">
        <v>68.471849865951697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255</v>
      </c>
      <c r="E1243">
        <v>1345.6255389099999</v>
      </c>
      <c r="F1243">
        <v>867.2</v>
      </c>
      <c r="G1243">
        <v>11.937948153471799</v>
      </c>
      <c r="H1243">
        <v>1.90998442360679</v>
      </c>
      <c r="I1243">
        <v>-0.29246643062740102</v>
      </c>
      <c r="J1243">
        <v>1.5630983933725699</v>
      </c>
      <c r="K1243">
        <v>823.11185693940604</v>
      </c>
      <c r="L1243">
        <v>765.50794172020403</v>
      </c>
      <c r="M1243">
        <v>49.284339011981501</v>
      </c>
      <c r="N1243">
        <v>2.2838971302784499</v>
      </c>
      <c r="O1243">
        <v>0.40967120877132301</v>
      </c>
      <c r="P1243">
        <v>17.9658671586715</v>
      </c>
      <c r="Q1243">
        <v>44.461102781942301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819</v>
      </c>
      <c r="E1244">
        <v>1341.1802933700001</v>
      </c>
      <c r="F1244">
        <v>269</v>
      </c>
      <c r="G1244">
        <v>-22.191814186784001</v>
      </c>
      <c r="H1244">
        <v>-7.2415683888901299</v>
      </c>
      <c r="I1244">
        <v>-8.1299690164756395</v>
      </c>
      <c r="J1244">
        <v>0.70692366952908003</v>
      </c>
      <c r="K1244">
        <v>270.28252504764799</v>
      </c>
      <c r="M1244">
        <v>44.651764371189998</v>
      </c>
      <c r="N1244">
        <v>0.23877277250485801</v>
      </c>
      <c r="O1244">
        <v>0.33335783713008199</v>
      </c>
      <c r="P1244">
        <v>15.9851301115241</v>
      </c>
      <c r="Q1244">
        <v>18.1638480122995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1403</v>
      </c>
      <c r="E1245">
        <v>1339.7628908950001</v>
      </c>
      <c r="F1245">
        <v>477.35</v>
      </c>
      <c r="G1245">
        <v>63.415139563241603</v>
      </c>
      <c r="H1245">
        <v>-6.0437286711360203</v>
      </c>
      <c r="I1245">
        <v>-3.48997116225393</v>
      </c>
      <c r="J1245">
        <v>3.7989311645216399</v>
      </c>
      <c r="K1245">
        <v>468.54015101278799</v>
      </c>
      <c r="L1245">
        <v>449.20453228622</v>
      </c>
      <c r="M1245">
        <v>36.577484072918899</v>
      </c>
      <c r="N1245">
        <v>3.9433384761023</v>
      </c>
      <c r="O1245">
        <v>1.5118102372912301</v>
      </c>
      <c r="P1245">
        <v>21.347020006284701</v>
      </c>
      <c r="Q1245">
        <v>89.311917509419004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211</v>
      </c>
      <c r="E1246">
        <v>1336.1532549000001</v>
      </c>
      <c r="F1246">
        <v>682.2</v>
      </c>
      <c r="G1246">
        <v>108.402615945318</v>
      </c>
      <c r="H1246">
        <v>-10.124175337218</v>
      </c>
      <c r="I1246">
        <v>16.804036706725501</v>
      </c>
      <c r="J1246">
        <v>0.182048047638522</v>
      </c>
      <c r="K1246">
        <v>682.95212475471101</v>
      </c>
      <c r="L1246">
        <v>577.28323026692897</v>
      </c>
      <c r="M1246">
        <v>72.334817407460093</v>
      </c>
      <c r="N1246">
        <v>-0.68252984909984404</v>
      </c>
      <c r="O1246">
        <v>0.48508406883778499</v>
      </c>
      <c r="P1246">
        <v>20.78569334506</v>
      </c>
      <c r="Q1246">
        <v>147.173913043478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134</v>
      </c>
      <c r="E1247">
        <v>1336.0764994199999</v>
      </c>
      <c r="F1247">
        <v>846.3</v>
      </c>
      <c r="G1247">
        <v>8.0823252764741405</v>
      </c>
      <c r="H1247">
        <v>-14.3801634086624</v>
      </c>
      <c r="I1247">
        <v>-25.499035091376701</v>
      </c>
      <c r="J1247">
        <v>-3.7401437549246501</v>
      </c>
      <c r="K1247">
        <v>872.58615037936204</v>
      </c>
      <c r="L1247">
        <v>857.70528493600398</v>
      </c>
      <c r="M1247">
        <v>29.126469265450201</v>
      </c>
      <c r="N1247">
        <v>0.124974107090913</v>
      </c>
      <c r="O1247">
        <v>1.52685450260727</v>
      </c>
      <c r="P1247">
        <v>27.614321162708201</v>
      </c>
      <c r="Q1247">
        <v>39.734169900107297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129</v>
      </c>
      <c r="E1248">
        <v>1328.9104598399999</v>
      </c>
      <c r="F1248">
        <v>59.93</v>
      </c>
      <c r="G1248">
        <v>82.097476418716695</v>
      </c>
      <c r="H1248">
        <v>-9.5498445266003191</v>
      </c>
      <c r="I1248">
        <v>-0.84542215207733395</v>
      </c>
      <c r="J1248">
        <v>-4.0498589782463101</v>
      </c>
      <c r="K1248">
        <v>60.570780256262303</v>
      </c>
      <c r="L1248">
        <v>55.990802037917497</v>
      </c>
      <c r="M1248">
        <v>34.841239589469303</v>
      </c>
      <c r="N1248">
        <v>-0.57368714359609096</v>
      </c>
      <c r="O1248">
        <v>1.76281354577955</v>
      </c>
      <c r="P1248">
        <v>43.500750876022003</v>
      </c>
      <c r="Q1248">
        <v>116.353790613718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255</v>
      </c>
      <c r="E1249">
        <v>1327.861856</v>
      </c>
      <c r="F1249">
        <v>1166.2</v>
      </c>
      <c r="G1249">
        <v>-23.256963152893601</v>
      </c>
      <c r="H1249">
        <v>-10.981318194360901</v>
      </c>
      <c r="I1249">
        <v>-14.1949351655032</v>
      </c>
      <c r="J1249">
        <v>12.0838740958665</v>
      </c>
      <c r="K1249">
        <v>1156.3117741891599</v>
      </c>
      <c r="L1249">
        <v>1165.0242743164899</v>
      </c>
      <c r="M1249">
        <v>34.524182826811398</v>
      </c>
      <c r="N1249">
        <v>5.2974430114134297</v>
      </c>
      <c r="O1249">
        <v>1.4135394692238901</v>
      </c>
      <c r="P1249">
        <v>30.766592351226201</v>
      </c>
      <c r="Q1249">
        <v>15.351137487636001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21</v>
      </c>
      <c r="E1250">
        <v>1326.8182575599999</v>
      </c>
      <c r="F1250">
        <v>117.41</v>
      </c>
      <c r="G1250">
        <v>25.607743267854101</v>
      </c>
      <c r="H1250">
        <v>-10.3866515276942</v>
      </c>
      <c r="I1250">
        <v>-0.78686465533287198</v>
      </c>
      <c r="J1250">
        <v>-1.1546579669764201</v>
      </c>
      <c r="K1250">
        <v>119.11296535221101</v>
      </c>
      <c r="L1250">
        <v>111.821344905354</v>
      </c>
      <c r="M1250">
        <v>46.233387501943099</v>
      </c>
      <c r="N1250">
        <v>-5.4645878112180503E-2</v>
      </c>
      <c r="O1250">
        <v>1.9638619691550301</v>
      </c>
      <c r="P1250">
        <v>50.327910740141299</v>
      </c>
      <c r="Q1250">
        <v>63.637630662020896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630</v>
      </c>
      <c r="E1251">
        <v>1322.5548514750001</v>
      </c>
      <c r="F1251">
        <v>228.8</v>
      </c>
      <c r="G1251">
        <v>-9.0442373582596201</v>
      </c>
      <c r="H1251">
        <v>-0.12521619071791201</v>
      </c>
      <c r="I1251">
        <v>-2.6426075081912699</v>
      </c>
      <c r="J1251">
        <v>-1.53059563052238</v>
      </c>
      <c r="K1251">
        <v>225.01249852283601</v>
      </c>
      <c r="L1251">
        <v>225.79911618756</v>
      </c>
      <c r="M1251">
        <v>39.9389553976701</v>
      </c>
      <c r="N1251">
        <v>2.27236696245083</v>
      </c>
      <c r="O1251">
        <v>1.04495569372601</v>
      </c>
      <c r="P1251">
        <v>19.689685314685299</v>
      </c>
      <c r="Q1251">
        <v>19.1666666666666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1033</v>
      </c>
      <c r="E1252">
        <v>1317.4934516999999</v>
      </c>
      <c r="F1252">
        <v>77.900000000000006</v>
      </c>
      <c r="G1252">
        <v>-39.678054044726601</v>
      </c>
      <c r="H1252">
        <v>4.6783554653127597</v>
      </c>
      <c r="I1252">
        <v>-21.0269059250205</v>
      </c>
      <c r="J1252">
        <v>-1.68022134836853</v>
      </c>
      <c r="K1252">
        <v>73.433575022036507</v>
      </c>
      <c r="L1252">
        <v>80.999483436191198</v>
      </c>
      <c r="M1252">
        <v>56.369558849218699</v>
      </c>
      <c r="N1252">
        <v>5.5724349515657101</v>
      </c>
      <c r="O1252">
        <v>3.06245524797863</v>
      </c>
      <c r="P1252">
        <v>40.949935815147597</v>
      </c>
      <c r="Q1252">
        <v>25.645161290322498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E1253">
        <v>1315.9566</v>
      </c>
      <c r="F1253">
        <v>891.25</v>
      </c>
      <c r="G1253">
        <v>2948.6468810885699</v>
      </c>
      <c r="H1253">
        <v>25.887051056859701</v>
      </c>
      <c r="I1253">
        <v>346.48414624120397</v>
      </c>
      <c r="J1253">
        <v>-8.7788417980736995</v>
      </c>
      <c r="K1253">
        <v>631.94404379363004</v>
      </c>
      <c r="L1253">
        <v>372.05640121331697</v>
      </c>
      <c r="M1253">
        <v>41.566318980743198</v>
      </c>
      <c r="N1253">
        <v>17.970232884157099</v>
      </c>
      <c r="O1253">
        <v>2.57083621285418</v>
      </c>
      <c r="P1253">
        <v>6.8162692847124804</v>
      </c>
      <c r="Q1253">
        <v>3546.2594973699502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95</v>
      </c>
      <c r="E1254">
        <v>1315.3785</v>
      </c>
      <c r="F1254">
        <v>157.80000000000001</v>
      </c>
      <c r="G1254">
        <v>-28.0856955720046</v>
      </c>
      <c r="H1254">
        <v>8.3134597460978501</v>
      </c>
      <c r="I1254">
        <v>-16.386294270239201</v>
      </c>
      <c r="J1254">
        <v>8.1937851368404004</v>
      </c>
      <c r="K1254">
        <v>138.985544039563</v>
      </c>
      <c r="L1254">
        <v>147.14192778451201</v>
      </c>
      <c r="M1254">
        <v>38.823419255857402</v>
      </c>
      <c r="N1254">
        <v>11.769078200102101</v>
      </c>
      <c r="O1254">
        <v>2.96826722197493</v>
      </c>
      <c r="P1254">
        <v>28.643852978453701</v>
      </c>
      <c r="Q1254">
        <v>39.092111062141903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129</v>
      </c>
      <c r="E1255">
        <v>1313.8796</v>
      </c>
      <c r="F1255">
        <v>642.25</v>
      </c>
      <c r="G1255">
        <v>7.7118391308849299</v>
      </c>
      <c r="H1255">
        <v>-7.3530987094784903</v>
      </c>
      <c r="I1255">
        <v>-4.3574450543314196</v>
      </c>
      <c r="J1255">
        <v>-1.64540739415138</v>
      </c>
      <c r="K1255">
        <v>644.62656028030801</v>
      </c>
      <c r="L1255">
        <v>627.79882058549697</v>
      </c>
      <c r="M1255">
        <v>41.225293755690899</v>
      </c>
      <c r="N1255">
        <v>0.23618312260627</v>
      </c>
      <c r="O1255">
        <v>1.1563709459093601</v>
      </c>
      <c r="P1255">
        <v>16.309848189957101</v>
      </c>
      <c r="Q1255">
        <v>41.808346213292097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95</v>
      </c>
      <c r="E1256">
        <v>1312.15743</v>
      </c>
      <c r="F1256">
        <v>804.8</v>
      </c>
      <c r="G1256">
        <v>-12.4773644809438</v>
      </c>
      <c r="H1256">
        <v>-9.3146515276942399</v>
      </c>
      <c r="I1256">
        <v>-7.1622790710314304</v>
      </c>
      <c r="J1256">
        <v>-8.2158014147270606</v>
      </c>
      <c r="K1256">
        <v>801.71092182313998</v>
      </c>
      <c r="L1256">
        <v>804.71070564497199</v>
      </c>
      <c r="M1256">
        <v>48.387490710857797</v>
      </c>
      <c r="N1256">
        <v>1.01655508673554</v>
      </c>
      <c r="O1256">
        <v>1.20684216629943</v>
      </c>
      <c r="P1256">
        <v>30.0198807157057</v>
      </c>
      <c r="Q1256">
        <v>20.101477391434099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21</v>
      </c>
      <c r="E1257">
        <v>1300.5439200000001</v>
      </c>
      <c r="F1257">
        <v>1199.25</v>
      </c>
      <c r="G1257">
        <v>9.94432317716279</v>
      </c>
      <c r="H1257">
        <v>0.41650233570770501</v>
      </c>
      <c r="I1257">
        <v>-10.1106104289422</v>
      </c>
      <c r="J1257">
        <v>-0.17697021720164899</v>
      </c>
      <c r="K1257">
        <v>1124.08447142401</v>
      </c>
      <c r="L1257">
        <v>1095.28957650185</v>
      </c>
      <c r="M1257">
        <v>41.264328098114603</v>
      </c>
      <c r="N1257">
        <v>6.6202768532757297</v>
      </c>
      <c r="O1257">
        <v>1.35746141931099</v>
      </c>
      <c r="P1257">
        <v>22.3598082134667</v>
      </c>
      <c r="Q1257">
        <v>47.772780481794101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1460</v>
      </c>
      <c r="E1258">
        <v>1299.33424044</v>
      </c>
      <c r="F1258">
        <v>228.53</v>
      </c>
      <c r="G1258">
        <v>-59.087241760884197</v>
      </c>
      <c r="H1258">
        <v>-1.4036849432582601</v>
      </c>
      <c r="I1258">
        <v>-24.621291507708701</v>
      </c>
      <c r="J1258">
        <v>-2.84848630350651</v>
      </c>
      <c r="K1258">
        <v>230.54150527471501</v>
      </c>
      <c r="L1258">
        <v>251.66982854511301</v>
      </c>
      <c r="M1258">
        <v>41.126804285892398</v>
      </c>
      <c r="N1258">
        <v>0.42203618394272002</v>
      </c>
      <c r="O1258">
        <v>1.1554979790731801</v>
      </c>
      <c r="P1258">
        <v>70.196473110751299</v>
      </c>
      <c r="Q1258">
        <v>13.9232303090727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255</v>
      </c>
      <c r="E1259">
        <v>1297.786996585</v>
      </c>
      <c r="F1259">
        <v>1028.8499999999999</v>
      </c>
      <c r="G1259">
        <v>183.50219601871501</v>
      </c>
      <c r="H1259">
        <v>16.6410594280167</v>
      </c>
      <c r="I1259">
        <v>140.801053781908</v>
      </c>
      <c r="J1259">
        <v>5.1877321726892696</v>
      </c>
      <c r="K1259">
        <v>855.09651556107099</v>
      </c>
      <c r="L1259">
        <v>631.62703433742604</v>
      </c>
      <c r="M1259">
        <v>37.942332480226902</v>
      </c>
      <c r="N1259">
        <v>9.9891471853427998</v>
      </c>
      <c r="O1259">
        <v>1.07931691520294</v>
      </c>
      <c r="P1259">
        <v>4.8695145064878398</v>
      </c>
      <c r="Q1259">
        <v>216.56923076922999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621</v>
      </c>
      <c r="E1260">
        <v>1294.8659041399901</v>
      </c>
      <c r="F1260">
        <v>629.04999999999995</v>
      </c>
      <c r="G1260">
        <v>24.576426989253001</v>
      </c>
      <c r="H1260">
        <v>1.8495611002069401</v>
      </c>
      <c r="I1260">
        <v>36.424335156156197</v>
      </c>
      <c r="J1260">
        <v>-1.2287211433802401</v>
      </c>
      <c r="K1260">
        <v>564.83235495658096</v>
      </c>
      <c r="L1260">
        <v>481.59398302507202</v>
      </c>
      <c r="M1260">
        <v>66.533278226802494</v>
      </c>
      <c r="N1260">
        <v>3.1456627430270299</v>
      </c>
      <c r="O1260">
        <v>0.38462830123941999</v>
      </c>
      <c r="P1260">
        <v>5.8739368889595402</v>
      </c>
      <c r="Q1260">
        <v>66.525479814692204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445</v>
      </c>
      <c r="E1261">
        <v>1294.59271562</v>
      </c>
      <c r="F1261">
        <v>1204.5999999999999</v>
      </c>
      <c r="G1261">
        <v>-0.908958384997962</v>
      </c>
      <c r="H1261">
        <v>14.904000016098999</v>
      </c>
      <c r="I1261">
        <v>22.899154146156999</v>
      </c>
      <c r="J1261">
        <v>9.4614425542267497</v>
      </c>
      <c r="K1261">
        <v>1028.44373461791</v>
      </c>
      <c r="L1261">
        <v>938.68275529656205</v>
      </c>
      <c r="M1261">
        <v>51.0801974720451</v>
      </c>
      <c r="N1261">
        <v>8.9638540030439309</v>
      </c>
      <c r="O1261">
        <v>1.2627309850383599</v>
      </c>
      <c r="P1261">
        <v>4.9477004814876402</v>
      </c>
      <c r="Q1261">
        <v>72.134895684481194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523</v>
      </c>
      <c r="E1262">
        <v>1292.5005883199999</v>
      </c>
      <c r="F1262">
        <v>144.37</v>
      </c>
      <c r="G1262">
        <v>-29.586189670313999</v>
      </c>
      <c r="H1262">
        <v>-14.6622617077066</v>
      </c>
      <c r="I1262">
        <v>-30.892742874095699</v>
      </c>
      <c r="J1262">
        <v>-4.0120321405173902</v>
      </c>
      <c r="K1262">
        <v>157.06175018887299</v>
      </c>
      <c r="L1262">
        <v>167.56259307744099</v>
      </c>
      <c r="M1262">
        <v>32.863533328320997</v>
      </c>
      <c r="N1262">
        <v>-3.5773087595973898</v>
      </c>
      <c r="O1262">
        <v>0.84976745480652305</v>
      </c>
      <c r="P1262">
        <v>55.260788252407004</v>
      </c>
      <c r="Q1262">
        <v>7.5782414307004498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46</v>
      </c>
      <c r="E1263">
        <v>1289.31495</v>
      </c>
      <c r="F1263">
        <v>380</v>
      </c>
      <c r="G1263">
        <v>719.25287555969703</v>
      </c>
      <c r="H1263">
        <v>-25.726367953261001</v>
      </c>
      <c r="I1263">
        <v>0.236188289644921</v>
      </c>
      <c r="J1263">
        <v>-10.033638226871201</v>
      </c>
      <c r="K1263">
        <v>468.247287039578</v>
      </c>
      <c r="L1263">
        <v>390.11644828798399</v>
      </c>
      <c r="M1263">
        <v>79.548115077515604</v>
      </c>
      <c r="N1263">
        <v>-13.4763141290181</v>
      </c>
      <c r="O1263">
        <v>1.2486322188449801</v>
      </c>
      <c r="P1263">
        <v>163.605263157894</v>
      </c>
      <c r="Q1263">
        <v>743.88185654008396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65</v>
      </c>
      <c r="E1264">
        <v>1285.7679065</v>
      </c>
      <c r="F1264">
        <v>716.7</v>
      </c>
      <c r="G1264">
        <v>109.931647394674</v>
      </c>
      <c r="H1264">
        <v>14.344288869656699</v>
      </c>
      <c r="I1264">
        <v>57.180084786762102</v>
      </c>
      <c r="J1264">
        <v>-1.35062358180728</v>
      </c>
      <c r="K1264">
        <v>603.54784055370499</v>
      </c>
      <c r="L1264">
        <v>491.906854930252</v>
      </c>
      <c r="M1264">
        <v>81.270286307485094</v>
      </c>
      <c r="N1264">
        <v>9.8737496496700903</v>
      </c>
      <c r="O1264">
        <v>1.64769808596818</v>
      </c>
      <c r="P1264">
        <v>10.8553090553927</v>
      </c>
      <c r="Q1264">
        <v>145.40318438623501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21</v>
      </c>
      <c r="E1265">
        <v>1283.0793932250001</v>
      </c>
      <c r="F1265">
        <v>337.5</v>
      </c>
      <c r="G1265">
        <v>5.07893600654669</v>
      </c>
      <c r="H1265">
        <v>-13.982859305774101</v>
      </c>
      <c r="I1265">
        <v>1.11387014624224</v>
      </c>
      <c r="J1265">
        <v>0.31755923941105002</v>
      </c>
      <c r="K1265">
        <v>335.48090666840801</v>
      </c>
      <c r="L1265">
        <v>312.27457025828897</v>
      </c>
      <c r="M1265">
        <v>45.874346355994199</v>
      </c>
      <c r="N1265">
        <v>1.68888590571705</v>
      </c>
      <c r="O1265">
        <v>8.2274071886259806E-2</v>
      </c>
      <c r="P1265">
        <v>33.274074074074001</v>
      </c>
      <c r="Q1265">
        <v>37.755102040816297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445</v>
      </c>
      <c r="E1266">
        <v>1280.5561957499999</v>
      </c>
      <c r="F1266">
        <v>126.11</v>
      </c>
      <c r="G1266">
        <v>1.6704681933742</v>
      </c>
      <c r="H1266">
        <v>14.275035559128099</v>
      </c>
      <c r="I1266">
        <v>-5.2560710919152296</v>
      </c>
      <c r="J1266">
        <v>13.8656638668475</v>
      </c>
      <c r="K1266">
        <v>114.48023304930599</v>
      </c>
      <c r="L1266">
        <v>113.564535394766</v>
      </c>
      <c r="M1266">
        <v>34.888586901411699</v>
      </c>
      <c r="N1266">
        <v>8.0892589673729294</v>
      </c>
      <c r="O1266">
        <v>3.04181544849278</v>
      </c>
      <c r="P1266">
        <v>23.780826262786402</v>
      </c>
      <c r="Q1266">
        <v>33.591101694915203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621</v>
      </c>
      <c r="E1267">
        <v>1271.5742213999999</v>
      </c>
      <c r="F1267">
        <v>140.08000000000001</v>
      </c>
      <c r="G1267">
        <v>-6.1179826724338104</v>
      </c>
      <c r="H1267">
        <v>-2.5548851896146298</v>
      </c>
      <c r="I1267">
        <v>-28.0214669827356</v>
      </c>
      <c r="J1267">
        <v>4.82009163506447</v>
      </c>
      <c r="K1267">
        <v>133.75184570455099</v>
      </c>
      <c r="L1267">
        <v>138.62084355838499</v>
      </c>
      <c r="M1267">
        <v>33.526045665820902</v>
      </c>
      <c r="N1267">
        <v>6.1098504616293896</v>
      </c>
      <c r="O1267">
        <v>1.2860774383535301</v>
      </c>
      <c r="P1267">
        <v>34.173329525985103</v>
      </c>
      <c r="Q1267">
        <v>25.632286995515599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582</v>
      </c>
      <c r="E1268">
        <v>1270.6790897850001</v>
      </c>
      <c r="F1268">
        <v>56.94</v>
      </c>
      <c r="G1268">
        <v>24.428610642650099</v>
      </c>
      <c r="H1268">
        <v>-11.303194899216299</v>
      </c>
      <c r="I1268">
        <v>-21.598385810078</v>
      </c>
      <c r="J1268">
        <v>-3.0391868578069099</v>
      </c>
      <c r="K1268">
        <v>57.519808004693701</v>
      </c>
      <c r="L1268">
        <v>54.740974681035702</v>
      </c>
      <c r="M1268">
        <v>47.574451162115203</v>
      </c>
      <c r="N1268">
        <v>0.63963932146300295</v>
      </c>
      <c r="O1268">
        <v>0.61160568348775302</v>
      </c>
      <c r="P1268">
        <v>31.102915349490701</v>
      </c>
      <c r="Q1268">
        <v>96.344827586206804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445</v>
      </c>
      <c r="E1269">
        <v>1268.6269712349999</v>
      </c>
      <c r="F1269">
        <v>369.2</v>
      </c>
      <c r="G1269">
        <v>-29.092689092690701</v>
      </c>
      <c r="H1269">
        <v>15.6296467857824</v>
      </c>
      <c r="I1269">
        <v>-8.6626367761283092</v>
      </c>
      <c r="J1269">
        <v>19.294015176554801</v>
      </c>
      <c r="K1269">
        <v>326.69854427593901</v>
      </c>
      <c r="L1269">
        <v>348.59583640731103</v>
      </c>
      <c r="M1269">
        <v>42.652101384821101</v>
      </c>
      <c r="N1269">
        <v>10.893427314027999</v>
      </c>
      <c r="O1269">
        <v>3.1693732252718898</v>
      </c>
      <c r="P1269">
        <v>15.3846153846153</v>
      </c>
      <c r="Q1269">
        <v>31.669044222539199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165</v>
      </c>
      <c r="E1270">
        <v>1266.745021425</v>
      </c>
      <c r="F1270">
        <v>1412.9</v>
      </c>
      <c r="G1270">
        <v>32.020500698198802</v>
      </c>
      <c r="H1270">
        <v>29.213613579518199</v>
      </c>
      <c r="I1270">
        <v>6.3318837572077298</v>
      </c>
      <c r="J1270">
        <v>18.772325825416299</v>
      </c>
      <c r="K1270">
        <v>1113.3864331582499</v>
      </c>
      <c r="L1270">
        <v>1090.2204355865999</v>
      </c>
      <c r="M1270">
        <v>43.219893190782699</v>
      </c>
      <c r="N1270">
        <v>21.259299252139702</v>
      </c>
      <c r="O1270">
        <v>1.84169148496519</v>
      </c>
      <c r="P1270">
        <v>2.27192299525798</v>
      </c>
      <c r="Q1270">
        <v>69.595486736286105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283</v>
      </c>
      <c r="E1271">
        <v>1262.8237259699999</v>
      </c>
      <c r="F1271">
        <v>153.65</v>
      </c>
      <c r="G1271">
        <v>-48.071930656519903</v>
      </c>
      <c r="H1271">
        <v>-12.1593473393726</v>
      </c>
      <c r="I1271">
        <v>-34.010085486211601</v>
      </c>
      <c r="J1271">
        <v>-3.5544769795998201</v>
      </c>
      <c r="K1271">
        <v>157.29584840218399</v>
      </c>
      <c r="M1271">
        <v>36.1273926918347</v>
      </c>
      <c r="N1271">
        <v>1.6097958682221101</v>
      </c>
      <c r="O1271">
        <v>0.60985443185878296</v>
      </c>
      <c r="P1271">
        <v>43.117474780344899</v>
      </c>
      <c r="Q1271">
        <v>19.3861693861693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55</v>
      </c>
      <c r="E1272">
        <v>1260.43027456</v>
      </c>
      <c r="F1272">
        <v>71.260000000000005</v>
      </c>
      <c r="G1272">
        <v>145.807451657184</v>
      </c>
      <c r="H1272">
        <v>-6.4239516235715204</v>
      </c>
      <c r="I1272">
        <v>-49.405003804241602</v>
      </c>
      <c r="J1272">
        <v>1.9487147143051899</v>
      </c>
      <c r="K1272">
        <v>74.512462477242707</v>
      </c>
      <c r="L1272">
        <v>71.913668784342804</v>
      </c>
      <c r="M1272">
        <v>29.9441564319885</v>
      </c>
      <c r="N1272">
        <v>0.29493922593939398</v>
      </c>
      <c r="O1272">
        <v>1.39558658133073</v>
      </c>
      <c r="P1272">
        <v>101.796239124333</v>
      </c>
      <c r="Q1272">
        <v>196.29937629937601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21</v>
      </c>
      <c r="E1273">
        <v>1259.94882048</v>
      </c>
      <c r="F1273">
        <v>1305.3499999999999</v>
      </c>
      <c r="G1273">
        <v>108.53168705569399</v>
      </c>
      <c r="H1273">
        <v>3.7896962983927098</v>
      </c>
      <c r="I1273">
        <v>172.06791886135201</v>
      </c>
      <c r="J1273">
        <v>8.9013462932525602</v>
      </c>
      <c r="K1273">
        <v>1077.0462521009399</v>
      </c>
      <c r="L1273">
        <v>812.48114356148903</v>
      </c>
      <c r="M1273">
        <v>50.3896091037101</v>
      </c>
      <c r="N1273">
        <v>15.796851830546</v>
      </c>
      <c r="O1273">
        <v>1.1351363783427799</v>
      </c>
      <c r="P1273">
        <v>0</v>
      </c>
      <c r="Q1273">
        <v>213.29653186127399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211</v>
      </c>
      <c r="E1274">
        <v>1258.68398617</v>
      </c>
      <c r="F1274">
        <v>870.1</v>
      </c>
      <c r="G1274">
        <v>121.19670061305899</v>
      </c>
      <c r="H1274">
        <v>8.5440094712430597</v>
      </c>
      <c r="I1274">
        <v>106.199182077316</v>
      </c>
      <c r="J1274">
        <v>11.853181492641299</v>
      </c>
      <c r="K1274">
        <v>774.04337270162796</v>
      </c>
      <c r="L1274">
        <v>603.83730226468106</v>
      </c>
      <c r="M1274">
        <v>33.783474895675297</v>
      </c>
      <c r="N1274">
        <v>7.7903404076721197</v>
      </c>
      <c r="O1274">
        <v>2.1872927678035401</v>
      </c>
      <c r="P1274">
        <v>9.1828525456843995</v>
      </c>
      <c r="Q1274">
        <v>176.00317208564601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255</v>
      </c>
      <c r="E1275">
        <v>1250.808</v>
      </c>
      <c r="F1275">
        <v>1123.45</v>
      </c>
      <c r="G1275">
        <v>16.022036234011001</v>
      </c>
      <c r="H1275">
        <v>2.6808116656322598</v>
      </c>
      <c r="I1275">
        <v>-4.4511444999807797</v>
      </c>
      <c r="J1275">
        <v>5.4837385547906701</v>
      </c>
      <c r="K1275">
        <v>1023.18882805368</v>
      </c>
      <c r="L1275">
        <v>968.37019968456605</v>
      </c>
      <c r="M1275">
        <v>49.823949948788197</v>
      </c>
      <c r="N1275">
        <v>8.0782133061704897</v>
      </c>
      <c r="O1275">
        <v>2.2859574134748302</v>
      </c>
      <c r="P1275">
        <v>5.8347055943744603</v>
      </c>
      <c r="Q1275">
        <v>50.0033380065424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101</v>
      </c>
      <c r="E1276">
        <v>1247.998696035</v>
      </c>
      <c r="F1276">
        <v>131.22999999999999</v>
      </c>
      <c r="G1276">
        <v>83.112035324821704</v>
      </c>
      <c r="H1276">
        <v>8.5836535570515196</v>
      </c>
      <c r="I1276">
        <v>22.850920310296001</v>
      </c>
      <c r="J1276">
        <v>-9.1478014411698894</v>
      </c>
      <c r="K1276">
        <v>119.793503018096</v>
      </c>
      <c r="L1276">
        <v>102.543317966521</v>
      </c>
      <c r="M1276">
        <v>33.473974876283002</v>
      </c>
      <c r="N1276">
        <v>4.8927513119560304</v>
      </c>
      <c r="O1276">
        <v>2.7335933692036098</v>
      </c>
      <c r="P1276">
        <v>13.434428103329999</v>
      </c>
      <c r="Q1276">
        <v>126.258620689655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268</v>
      </c>
      <c r="E1277">
        <v>1245.3800000000001</v>
      </c>
      <c r="F1277">
        <v>470.5</v>
      </c>
      <c r="G1277">
        <v>23.0399802211154</v>
      </c>
      <c r="H1277">
        <v>16.9638521873967</v>
      </c>
      <c r="I1277">
        <v>8.6977564586164693</v>
      </c>
      <c r="J1277">
        <v>1.6991719493778199</v>
      </c>
      <c r="K1277">
        <v>413.87613638198502</v>
      </c>
      <c r="L1277">
        <v>391.65515388330499</v>
      </c>
      <c r="M1277">
        <v>79.866917353362297</v>
      </c>
      <c r="N1277">
        <v>8.2410733690506</v>
      </c>
      <c r="O1277">
        <v>0.927003581705792</v>
      </c>
      <c r="P1277">
        <v>1.3815090329436699</v>
      </c>
      <c r="Q1277">
        <v>50.319488817891298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1033</v>
      </c>
      <c r="E1278">
        <v>1244.4468555999999</v>
      </c>
      <c r="F1278">
        <v>359.35</v>
      </c>
      <c r="G1278">
        <v>-6.6158446913880704</v>
      </c>
      <c r="H1278">
        <v>3.5820606776803299</v>
      </c>
      <c r="I1278">
        <v>-21.685117506837901</v>
      </c>
      <c r="J1278">
        <v>-4.05555056180122</v>
      </c>
      <c r="K1278">
        <v>336.75770569511201</v>
      </c>
      <c r="L1278">
        <v>353.36083778607201</v>
      </c>
      <c r="M1278">
        <v>40.970217429101901</v>
      </c>
      <c r="N1278">
        <v>6.7663115333036403</v>
      </c>
      <c r="O1278">
        <v>2.89030649201848</v>
      </c>
      <c r="P1278">
        <v>49.102546264087898</v>
      </c>
      <c r="Q1278">
        <v>30.672727272727201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494</v>
      </c>
      <c r="E1279">
        <v>1240.4889000000001</v>
      </c>
      <c r="F1279">
        <v>610.29999999999995</v>
      </c>
      <c r="G1279">
        <v>68.902016324195699</v>
      </c>
      <c r="H1279">
        <v>-1.69902706900724</v>
      </c>
      <c r="I1279">
        <v>38.177685052705201</v>
      </c>
      <c r="J1279">
        <v>-5.6243984179750104</v>
      </c>
      <c r="K1279">
        <v>530.72347884860199</v>
      </c>
      <c r="L1279">
        <v>446.209435408839</v>
      </c>
      <c r="M1279">
        <v>66.200173849469195</v>
      </c>
      <c r="N1279">
        <v>5.6612428351590003</v>
      </c>
      <c r="O1279">
        <v>1.26869699648573</v>
      </c>
      <c r="P1279">
        <v>11.420612813370401</v>
      </c>
      <c r="Q1279">
        <v>95.954406806871006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65</v>
      </c>
      <c r="E1280">
        <v>1239.5986257100001</v>
      </c>
      <c r="F1280">
        <v>597.1</v>
      </c>
      <c r="G1280">
        <v>29.064712713307198</v>
      </c>
      <c r="H1280">
        <v>20.523316274940001</v>
      </c>
      <c r="I1280">
        <v>12.928210622186601</v>
      </c>
      <c r="J1280">
        <v>2.4432164325182502</v>
      </c>
      <c r="K1280">
        <v>501.57819350351201</v>
      </c>
      <c r="L1280">
        <v>461.77789543925701</v>
      </c>
      <c r="M1280">
        <v>29.852928003164699</v>
      </c>
      <c r="N1280">
        <v>14.0653861185541</v>
      </c>
      <c r="O1280">
        <v>4.8306391287085599</v>
      </c>
      <c r="P1280">
        <v>8.0221068497739108</v>
      </c>
      <c r="Q1280">
        <v>65.838078044715999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945</v>
      </c>
      <c r="E1281">
        <v>1237.7448939000001</v>
      </c>
      <c r="F1281">
        <v>61.41</v>
      </c>
      <c r="G1281">
        <v>153.87442038015701</v>
      </c>
      <c r="H1281">
        <v>-1.35738657042928</v>
      </c>
      <c r="I1281">
        <v>16.313029479178098</v>
      </c>
      <c r="J1281">
        <v>6.0744642733880703</v>
      </c>
      <c r="K1281">
        <v>55.811302499763997</v>
      </c>
      <c r="L1281">
        <v>49.198294903574698</v>
      </c>
      <c r="M1281">
        <v>59.957275358564303</v>
      </c>
      <c r="N1281">
        <v>8.3434140447245593</v>
      </c>
      <c r="O1281">
        <v>1.4644395506805801</v>
      </c>
      <c r="P1281">
        <v>13.987949845301999</v>
      </c>
      <c r="Q1281">
        <v>201.769041769041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238</v>
      </c>
      <c r="E1282">
        <v>1230.5934678000001</v>
      </c>
      <c r="F1282">
        <v>244.25</v>
      </c>
      <c r="G1282">
        <v>164.59541215164401</v>
      </c>
      <c r="H1282">
        <v>8.4247899678054097</v>
      </c>
      <c r="I1282">
        <v>26.114453445657801</v>
      </c>
      <c r="J1282">
        <v>10.8714419870324</v>
      </c>
      <c r="K1282">
        <v>216.14116934660601</v>
      </c>
      <c r="L1282">
        <v>185.88292475928</v>
      </c>
      <c r="M1282">
        <v>61.640422417880202</v>
      </c>
      <c r="N1282">
        <v>11.0909036567099</v>
      </c>
      <c r="O1282">
        <v>1.65361772900391</v>
      </c>
      <c r="P1282">
        <v>9.7645854657113702</v>
      </c>
      <c r="Q1282">
        <v>217.20779220779201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280</v>
      </c>
      <c r="E1283">
        <v>1230.3524704700001</v>
      </c>
      <c r="F1283">
        <v>651.35</v>
      </c>
      <c r="G1283">
        <v>17.674173786720001</v>
      </c>
      <c r="H1283">
        <v>-6.1154089278024504</v>
      </c>
      <c r="I1283">
        <v>8.1623574454815309</v>
      </c>
      <c r="J1283">
        <v>-0.37900417065751202</v>
      </c>
      <c r="K1283">
        <v>615.723283527749</v>
      </c>
      <c r="L1283">
        <v>559.37811881542405</v>
      </c>
      <c r="M1283">
        <v>80.546967750611003</v>
      </c>
      <c r="N1283">
        <v>3.0780463407236098</v>
      </c>
      <c r="O1283">
        <v>0.36041821509789701</v>
      </c>
      <c r="P1283">
        <v>24.042373531895201</v>
      </c>
      <c r="Q1283">
        <v>42.827383562845299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523</v>
      </c>
      <c r="E1284">
        <v>1219.9121818199999</v>
      </c>
      <c r="F1284">
        <v>360.6</v>
      </c>
      <c r="G1284">
        <v>22.614791988172101</v>
      </c>
      <c r="H1284">
        <v>-2.21060195282754</v>
      </c>
      <c r="I1284">
        <v>3.1688679748138999</v>
      </c>
      <c r="J1284">
        <v>-2.0618487634741101</v>
      </c>
      <c r="K1284">
        <v>341.00349309376099</v>
      </c>
      <c r="L1284">
        <v>331.18050115338502</v>
      </c>
      <c r="M1284">
        <v>69.308848085714601</v>
      </c>
      <c r="N1284">
        <v>5.4632071249804701</v>
      </c>
      <c r="O1284">
        <v>1.6572128557741299</v>
      </c>
      <c r="P1284">
        <v>54.936217415418703</v>
      </c>
      <c r="Q1284">
        <v>49.9376299376299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238</v>
      </c>
      <c r="E1285">
        <v>1218.1199999999999</v>
      </c>
      <c r="F1285">
        <v>1527</v>
      </c>
      <c r="G1285">
        <v>224.918918756365</v>
      </c>
      <c r="H1285">
        <v>4.3101583788884099</v>
      </c>
      <c r="I1285">
        <v>212.94981334246401</v>
      </c>
      <c r="J1285">
        <v>1.2034902134774601</v>
      </c>
      <c r="K1285">
        <v>1282.02968372945</v>
      </c>
      <c r="L1285">
        <v>875.95599573776701</v>
      </c>
      <c r="M1285">
        <v>87.774563146631706</v>
      </c>
      <c r="N1285">
        <v>6.5225859721186099</v>
      </c>
      <c r="O1285">
        <v>0.69185303514376995</v>
      </c>
      <c r="P1285">
        <v>7.4001309757694802</v>
      </c>
      <c r="Q1285">
        <v>267.95180722891502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1157</v>
      </c>
      <c r="E1286">
        <v>1215.6219900000001</v>
      </c>
      <c r="F1286">
        <v>975.4</v>
      </c>
      <c r="G1286">
        <v>276.27525247625101</v>
      </c>
      <c r="H1286">
        <v>-2.6479848610275698</v>
      </c>
      <c r="I1286">
        <v>233.48930157969201</v>
      </c>
      <c r="J1286">
        <v>0.39264087220861199</v>
      </c>
      <c r="K1286">
        <v>910.28567341530197</v>
      </c>
      <c r="L1286">
        <v>664.71758646307399</v>
      </c>
      <c r="M1286">
        <v>47.934762696156596</v>
      </c>
      <c r="N1286">
        <v>5.8239622220457701</v>
      </c>
      <c r="O1286">
        <v>0.88156545204356496</v>
      </c>
      <c r="P1286">
        <v>12.159114209555</v>
      </c>
      <c r="Q1286">
        <v>397.65306122448902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65</v>
      </c>
      <c r="E1287">
        <v>1212.5999999999999</v>
      </c>
      <c r="F1287">
        <v>12.67</v>
      </c>
      <c r="G1287">
        <v>32.762323367439599</v>
      </c>
      <c r="H1287">
        <v>-12.5499456453412</v>
      </c>
      <c r="I1287">
        <v>-1.3429978790435799</v>
      </c>
      <c r="J1287">
        <v>-2.1151501717906398</v>
      </c>
      <c r="K1287">
        <v>12.8031252359002</v>
      </c>
      <c r="L1287">
        <v>12.1366075097091</v>
      </c>
      <c r="M1287">
        <v>34.267114166695599</v>
      </c>
      <c r="N1287">
        <v>1.14144875281205</v>
      </c>
      <c r="O1287">
        <v>1.4083440198695301</v>
      </c>
      <c r="P1287">
        <v>47.1981057616416</v>
      </c>
      <c r="Q1287">
        <v>78.450704225352098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621</v>
      </c>
      <c r="E1288">
        <v>1212.2598390999999</v>
      </c>
      <c r="F1288">
        <v>20.87</v>
      </c>
      <c r="G1288">
        <v>-93.847270065932094</v>
      </c>
      <c r="H1288">
        <v>-7.1913638564613596</v>
      </c>
      <c r="I1288">
        <v>-10.948997385257</v>
      </c>
      <c r="J1288">
        <v>-4.5127960770616999</v>
      </c>
      <c r="K1288">
        <v>21.826471087206698</v>
      </c>
      <c r="L1288">
        <v>26.497228603815699</v>
      </c>
      <c r="M1288">
        <v>41.951708702727103</v>
      </c>
      <c r="N1288">
        <v>-2.0198069094323499</v>
      </c>
      <c r="O1288">
        <v>0.69251566127270203</v>
      </c>
      <c r="P1288">
        <v>239.961667465261</v>
      </c>
      <c r="Q1288">
        <v>39.133333333333297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376</v>
      </c>
      <c r="E1289">
        <v>1210.86636395</v>
      </c>
      <c r="F1289">
        <v>10688.75</v>
      </c>
      <c r="G1289">
        <v>173.41496403257901</v>
      </c>
      <c r="H1289">
        <v>23.528667666367198</v>
      </c>
      <c r="I1289">
        <v>111.825582005266</v>
      </c>
      <c r="J1289">
        <v>2.0401234288874499</v>
      </c>
      <c r="K1289">
        <v>8597.7548671833501</v>
      </c>
      <c r="L1289">
        <v>6168.95111489995</v>
      </c>
      <c r="M1289">
        <v>68.898810827147699</v>
      </c>
      <c r="N1289">
        <v>9.4841049725977005</v>
      </c>
      <c r="O1289">
        <v>0.71733094273634801</v>
      </c>
      <c r="P1289">
        <v>3.51023272131913</v>
      </c>
      <c r="Q1289">
        <v>216.70370370370301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143</v>
      </c>
      <c r="E1290">
        <v>1210.06437362</v>
      </c>
      <c r="F1290">
        <v>196.29</v>
      </c>
      <c r="G1290">
        <v>54.631292992216302</v>
      </c>
      <c r="H1290">
        <v>-17.433024174307501</v>
      </c>
      <c r="I1290">
        <v>63.5259905757312</v>
      </c>
      <c r="J1290">
        <v>5.5235936361834801</v>
      </c>
      <c r="K1290">
        <v>171.708236753368</v>
      </c>
      <c r="L1290">
        <v>135.73469277128299</v>
      </c>
      <c r="M1290">
        <v>47.574591620418502</v>
      </c>
      <c r="N1290">
        <v>3.7842091709682002</v>
      </c>
      <c r="O1290">
        <v>0.805173410995904</v>
      </c>
      <c r="P1290">
        <v>20.841611900758998</v>
      </c>
      <c r="Q1290">
        <v>103.725998962117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143</v>
      </c>
      <c r="E1291">
        <v>1209.3467000000001</v>
      </c>
      <c r="F1291">
        <v>71.010000000000005</v>
      </c>
      <c r="G1291">
        <v>930.49731916820099</v>
      </c>
      <c r="H1291">
        <v>7.2498695687024401</v>
      </c>
      <c r="I1291">
        <v>772.64181941380195</v>
      </c>
      <c r="J1291">
        <v>-2.17968285161772</v>
      </c>
      <c r="K1291">
        <v>61.202337787452699</v>
      </c>
      <c r="L1291">
        <v>33.958936907040403</v>
      </c>
      <c r="M1291">
        <v>99.893987725035799</v>
      </c>
      <c r="N1291">
        <v>0.388938696974094</v>
      </c>
      <c r="O1291">
        <v>0.65150409465228898</v>
      </c>
      <c r="P1291">
        <v>10.5618926911702</v>
      </c>
      <c r="Q1291">
        <v>1334.54545454545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129</v>
      </c>
      <c r="E1292">
        <v>1204.9666199999999</v>
      </c>
      <c r="F1292">
        <v>151.69999999999999</v>
      </c>
      <c r="G1292">
        <v>38.752817619505798</v>
      </c>
      <c r="H1292">
        <v>-5.08335434169559</v>
      </c>
      <c r="I1292">
        <v>-16.896249734128698</v>
      </c>
      <c r="J1292">
        <v>0.32824769088454497</v>
      </c>
      <c r="K1292">
        <v>144.05941046774399</v>
      </c>
      <c r="L1292">
        <v>143.93579108523201</v>
      </c>
      <c r="M1292">
        <v>30.263612443528402</v>
      </c>
      <c r="N1292">
        <v>6.3310939777695801</v>
      </c>
      <c r="O1292">
        <v>0.92138241486447603</v>
      </c>
      <c r="P1292">
        <v>28.081740276862199</v>
      </c>
      <c r="Q1292">
        <v>68.836950473010504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159</v>
      </c>
      <c r="E1293">
        <v>1203.957033185</v>
      </c>
      <c r="F1293">
        <v>623.9</v>
      </c>
      <c r="G1293">
        <v>-25.8715611149333</v>
      </c>
      <c r="H1293">
        <v>7.6390178234957098</v>
      </c>
      <c r="I1293">
        <v>5.4856915708742999</v>
      </c>
      <c r="J1293">
        <v>-3.9459975718534301</v>
      </c>
      <c r="K1293">
        <v>577.15310319070704</v>
      </c>
      <c r="L1293">
        <v>567.84575992229304</v>
      </c>
      <c r="M1293">
        <v>40.062086812357499</v>
      </c>
      <c r="N1293">
        <v>4.0870083230657404</v>
      </c>
      <c r="O1293">
        <v>2.03320208169901</v>
      </c>
      <c r="P1293">
        <v>15.8198429235454</v>
      </c>
      <c r="Q1293">
        <v>24.967451176765099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211</v>
      </c>
      <c r="E1294">
        <v>1199.1319473450001</v>
      </c>
      <c r="F1294">
        <v>64.45</v>
      </c>
      <c r="G1294">
        <v>152.57532009488199</v>
      </c>
      <c r="H1294">
        <v>17.7330621899996</v>
      </c>
      <c r="I1294">
        <v>79.550858290216894</v>
      </c>
      <c r="J1294">
        <v>14.596378265706999</v>
      </c>
      <c r="K1294">
        <v>49.999509129621899</v>
      </c>
      <c r="L1294">
        <v>40.482515709090102</v>
      </c>
      <c r="M1294">
        <v>65.170852625363494</v>
      </c>
      <c r="N1294">
        <v>20.688985458374798</v>
      </c>
      <c r="O1294">
        <v>1.27929293369562</v>
      </c>
      <c r="P1294">
        <v>0</v>
      </c>
      <c r="Q1294">
        <v>182.67543859649101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255</v>
      </c>
      <c r="E1295">
        <v>1198.0267517499999</v>
      </c>
      <c r="F1295">
        <v>654.85</v>
      </c>
      <c r="G1295">
        <v>10.768517210454</v>
      </c>
      <c r="H1295">
        <v>-4.2390657378227301</v>
      </c>
      <c r="I1295">
        <v>11.7547097115432</v>
      </c>
      <c r="J1295">
        <v>-1.34531513644107</v>
      </c>
      <c r="K1295">
        <v>644.54302299493202</v>
      </c>
      <c r="L1295">
        <v>590.93578933485696</v>
      </c>
      <c r="M1295">
        <v>45.953284162515303</v>
      </c>
      <c r="N1295">
        <v>-0.95775784996978697</v>
      </c>
      <c r="O1295">
        <v>0.30730595206819</v>
      </c>
      <c r="P1295">
        <v>16.0571123157975</v>
      </c>
      <c r="Q1295">
        <v>40.525751072961299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516</v>
      </c>
      <c r="E1296">
        <v>1191.18557992</v>
      </c>
      <c r="F1296">
        <v>247.92</v>
      </c>
      <c r="G1296">
        <v>12.1544672954756</v>
      </c>
      <c r="H1296">
        <v>12.212154999112199</v>
      </c>
      <c r="I1296">
        <v>6.1835117058154898</v>
      </c>
      <c r="J1296">
        <v>3.5236908642906699</v>
      </c>
      <c r="K1296">
        <v>223.065246705313</v>
      </c>
      <c r="L1296">
        <v>213.52296736112899</v>
      </c>
      <c r="M1296">
        <v>63.1275416642818</v>
      </c>
      <c r="N1296">
        <v>7.7131727463584703</v>
      </c>
      <c r="O1296">
        <v>2.7210037864648702</v>
      </c>
      <c r="P1296">
        <v>17.941271377863799</v>
      </c>
      <c r="Q1296">
        <v>42.115219260533003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68</v>
      </c>
      <c r="E1297">
        <v>1185.4380682799999</v>
      </c>
      <c r="F1297">
        <v>281.25</v>
      </c>
      <c r="G1297">
        <v>96.914933946750196</v>
      </c>
      <c r="H1297">
        <v>-8.4230872912908001</v>
      </c>
      <c r="I1297">
        <v>-10.3176259187931</v>
      </c>
      <c r="J1297">
        <v>-2.6174610007144898</v>
      </c>
      <c r="K1297">
        <v>282.58362986147398</v>
      </c>
      <c r="L1297">
        <v>247.45793149650899</v>
      </c>
      <c r="M1297">
        <v>48.762808148489398</v>
      </c>
      <c r="N1297">
        <v>0.16179137008522901</v>
      </c>
      <c r="O1297">
        <v>2.0055793045610102</v>
      </c>
      <c r="P1297">
        <v>22.4</v>
      </c>
      <c r="Q1297">
        <v>138.34745762711799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46</v>
      </c>
      <c r="E1298">
        <v>1183.5486306</v>
      </c>
      <c r="F1298">
        <v>1098.9000000000001</v>
      </c>
      <c r="G1298">
        <v>172.85342291782601</v>
      </c>
      <c r="H1298">
        <v>-4.3236354464796003</v>
      </c>
      <c r="I1298">
        <v>6.4429264802908897</v>
      </c>
      <c r="J1298">
        <v>1.9588064574244599</v>
      </c>
      <c r="K1298">
        <v>1111.5960142946301</v>
      </c>
      <c r="L1298">
        <v>991.80359272589101</v>
      </c>
      <c r="M1298">
        <v>41.770322788219602</v>
      </c>
      <c r="N1298">
        <v>0.97056549882363896</v>
      </c>
      <c r="O1298">
        <v>1.0823983488605</v>
      </c>
      <c r="P1298">
        <v>24.215124215124099</v>
      </c>
      <c r="Q1298">
        <v>233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238</v>
      </c>
      <c r="E1299">
        <v>1182.3170315249999</v>
      </c>
      <c r="F1299">
        <v>2265.65</v>
      </c>
      <c r="G1299">
        <v>252.44516398091801</v>
      </c>
      <c r="H1299">
        <v>2.8333485716180302</v>
      </c>
      <c r="I1299">
        <v>24.865346705314298</v>
      </c>
      <c r="J1299">
        <v>-1.3961365442760301</v>
      </c>
      <c r="K1299">
        <v>1960.16204051405</v>
      </c>
      <c r="L1299">
        <v>1565.7164139245999</v>
      </c>
      <c r="M1299">
        <v>56.812009235353003</v>
      </c>
      <c r="N1299">
        <v>10.600422157274</v>
      </c>
      <c r="O1299">
        <v>0.71980949825967999</v>
      </c>
      <c r="P1299">
        <v>7.2539889215015503</v>
      </c>
      <c r="Q1299">
        <v>289.72219833146897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134</v>
      </c>
      <c r="E1300">
        <v>1176.7475735999999</v>
      </c>
      <c r="F1300">
        <v>1966.2</v>
      </c>
      <c r="G1300">
        <v>269.00465265324698</v>
      </c>
      <c r="H1300">
        <v>10.7745843897625</v>
      </c>
      <c r="I1300">
        <v>139.66512635982301</v>
      </c>
      <c r="J1300">
        <v>13.028476129360699</v>
      </c>
      <c r="K1300">
        <v>1661.5818798425501</v>
      </c>
      <c r="L1300">
        <v>1151.6613675759399</v>
      </c>
      <c r="M1300">
        <v>39.496478125796401</v>
      </c>
      <c r="N1300">
        <v>9.5324137995351901</v>
      </c>
      <c r="O1300">
        <v>1.41669089729123</v>
      </c>
      <c r="P1300">
        <v>17.485505035092999</v>
      </c>
      <c r="Q1300">
        <v>322.83870967741899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417</v>
      </c>
      <c r="E1301">
        <v>1170.9889042499999</v>
      </c>
      <c r="F1301">
        <v>210.01</v>
      </c>
      <c r="G1301">
        <v>-3.2008225530953101</v>
      </c>
      <c r="H1301">
        <v>-11.606686925924301</v>
      </c>
      <c r="I1301">
        <v>-20.259675048951401</v>
      </c>
      <c r="J1301">
        <v>-4.4800524089824698</v>
      </c>
      <c r="K1301">
        <v>216.495537887023</v>
      </c>
      <c r="L1301">
        <v>215.94244944302599</v>
      </c>
      <c r="M1301">
        <v>56.256346335554902</v>
      </c>
      <c r="N1301">
        <v>-1.05695979401831</v>
      </c>
      <c r="O1301">
        <v>1.11696022652367</v>
      </c>
      <c r="P1301">
        <v>28.5414980239036</v>
      </c>
      <c r="Q1301">
        <v>30.603233830845699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523</v>
      </c>
      <c r="E1302">
        <v>1170.282122325</v>
      </c>
      <c r="F1302">
        <v>204.04</v>
      </c>
      <c r="G1302">
        <v>-43.402866330704903</v>
      </c>
      <c r="H1302">
        <v>-2.5517033205229298</v>
      </c>
      <c r="I1302">
        <v>-13.3357800797945</v>
      </c>
      <c r="J1302">
        <v>-3.0499737479643301</v>
      </c>
      <c r="K1302">
        <v>194.708473722181</v>
      </c>
      <c r="L1302">
        <v>201.777210649116</v>
      </c>
      <c r="M1302">
        <v>34.440527382216203</v>
      </c>
      <c r="N1302">
        <v>4.33512253485139</v>
      </c>
      <c r="O1302">
        <v>1.65332965840593</v>
      </c>
      <c r="P1302">
        <v>34.777494608900199</v>
      </c>
      <c r="Q1302">
        <v>27.604752970606601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129</v>
      </c>
      <c r="E1303">
        <v>1169.49822864</v>
      </c>
      <c r="F1303">
        <v>767.8</v>
      </c>
      <c r="G1303">
        <v>53.584275503763401</v>
      </c>
      <c r="H1303">
        <v>11.045348472305699</v>
      </c>
      <c r="I1303">
        <v>10.5847379571803</v>
      </c>
      <c r="J1303">
        <v>13.445689663099801</v>
      </c>
      <c r="K1303">
        <v>633.12933093500101</v>
      </c>
      <c r="L1303">
        <v>611.32569496324402</v>
      </c>
      <c r="M1303">
        <v>44.1798360329758</v>
      </c>
      <c r="N1303">
        <v>18.187440458757798</v>
      </c>
      <c r="O1303">
        <v>2.7411455282201098</v>
      </c>
      <c r="P1303">
        <v>10.054701745246099</v>
      </c>
      <c r="Q1303">
        <v>84.7894103489771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65</v>
      </c>
      <c r="E1304">
        <v>1168.8624</v>
      </c>
      <c r="F1304">
        <v>227.4</v>
      </c>
      <c r="G1304">
        <v>82.644740649364707</v>
      </c>
      <c r="H1304">
        <v>-14.613654849953299</v>
      </c>
      <c r="I1304">
        <v>43.289427112790598</v>
      </c>
      <c r="J1304">
        <v>-0.86510747907572805</v>
      </c>
      <c r="K1304">
        <v>230.38802663776701</v>
      </c>
      <c r="L1304">
        <v>192.37867781523201</v>
      </c>
      <c r="M1304">
        <v>43.064861579636101</v>
      </c>
      <c r="N1304">
        <v>-1.3366686441262901</v>
      </c>
      <c r="O1304">
        <v>0.67525759517795503</v>
      </c>
      <c r="P1304">
        <v>16.5347405452946</v>
      </c>
      <c r="Q1304">
        <v>134.19155509783701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255</v>
      </c>
      <c r="E1305">
        <v>1164.7863745</v>
      </c>
      <c r="F1305">
        <v>134.5</v>
      </c>
      <c r="G1305">
        <v>8.1580661121202098</v>
      </c>
      <c r="H1305">
        <v>-3.7940118847042599</v>
      </c>
      <c r="I1305">
        <v>2.36317485323007</v>
      </c>
      <c r="J1305">
        <v>4.9011826505663603</v>
      </c>
      <c r="K1305">
        <v>129.76800135700401</v>
      </c>
      <c r="L1305">
        <v>124.56948653336801</v>
      </c>
      <c r="M1305">
        <v>32.061927388031897</v>
      </c>
      <c r="N1305">
        <v>3.6223267559741998</v>
      </c>
      <c r="O1305">
        <v>0.92292804086367797</v>
      </c>
      <c r="P1305">
        <v>15.9851301115241</v>
      </c>
      <c r="Q1305">
        <v>36.8260427263479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371</v>
      </c>
      <c r="E1306">
        <v>1164.45894518</v>
      </c>
      <c r="F1306">
        <v>1031.0999999999999</v>
      </c>
      <c r="G1306">
        <v>301.62153576206902</v>
      </c>
      <c r="H1306">
        <v>7.3990144159066196</v>
      </c>
      <c r="I1306">
        <v>87.931275971613999</v>
      </c>
      <c r="J1306">
        <v>-2.0560471904567001</v>
      </c>
      <c r="K1306">
        <v>874.00529029733696</v>
      </c>
      <c r="L1306">
        <v>692.27198150362403</v>
      </c>
      <c r="M1306">
        <v>61.724012318324696</v>
      </c>
      <c r="N1306">
        <v>10.7224248926911</v>
      </c>
      <c r="O1306">
        <v>1.4721322201488101</v>
      </c>
      <c r="P1306">
        <v>3.772669964116</v>
      </c>
      <c r="Q1306">
        <v>354.83017203352398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255</v>
      </c>
      <c r="E1307">
        <v>1164.22875</v>
      </c>
      <c r="F1307">
        <v>113.79</v>
      </c>
      <c r="G1307">
        <v>-19.091974859073101</v>
      </c>
      <c r="H1307">
        <v>-0.89147093470232397</v>
      </c>
      <c r="I1307">
        <v>-1.15367427161652</v>
      </c>
      <c r="J1307">
        <v>6.33345106953184</v>
      </c>
      <c r="K1307">
        <v>110.827836960626</v>
      </c>
      <c r="L1307">
        <v>111.228993953637</v>
      </c>
      <c r="M1307">
        <v>32.593815306251898</v>
      </c>
      <c r="N1307">
        <v>4.8811612500655599</v>
      </c>
      <c r="O1307">
        <v>1.7632063723815301</v>
      </c>
      <c r="P1307">
        <v>26.548905879251201</v>
      </c>
      <c r="Q1307">
        <v>26.083102493074701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65</v>
      </c>
      <c r="E1308">
        <v>1162.3072110000001</v>
      </c>
      <c r="F1308">
        <v>1220.05</v>
      </c>
      <c r="G1308">
        <v>30.890458152819399</v>
      </c>
      <c r="H1308">
        <v>-6.56874988834997</v>
      </c>
      <c r="I1308">
        <v>-27.969478237808001</v>
      </c>
      <c r="J1308">
        <v>-2.8043465101846001</v>
      </c>
      <c r="K1308">
        <v>1253.94591584094</v>
      </c>
      <c r="L1308">
        <v>1194.3563243092001</v>
      </c>
      <c r="M1308">
        <v>39.203213428581002</v>
      </c>
      <c r="N1308">
        <v>-0.97541193337314902</v>
      </c>
      <c r="O1308">
        <v>0.976066739606126</v>
      </c>
      <c r="P1308">
        <v>30.732347034957598</v>
      </c>
      <c r="Q1308">
        <v>67.589285714285694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191</v>
      </c>
      <c r="E1309">
        <v>1159.94337722</v>
      </c>
      <c r="F1309">
        <v>2495.9</v>
      </c>
      <c r="G1309">
        <v>112.18490962163401</v>
      </c>
      <c r="H1309">
        <v>21.774533505621999</v>
      </c>
      <c r="I1309">
        <v>65.921338238854105</v>
      </c>
      <c r="J1309">
        <v>1.0832826155397599</v>
      </c>
      <c r="K1309">
        <v>2086.6453419484501</v>
      </c>
      <c r="L1309">
        <v>1748.27303911026</v>
      </c>
      <c r="M1309">
        <v>30.538587094699398</v>
      </c>
      <c r="N1309">
        <v>13.098293377629901</v>
      </c>
      <c r="O1309">
        <v>1.29961216412418</v>
      </c>
      <c r="P1309">
        <v>1.76689771224807</v>
      </c>
      <c r="Q1309">
        <v>142.038401861908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46</v>
      </c>
      <c r="E1310">
        <v>1157.5717841799999</v>
      </c>
      <c r="F1310">
        <v>183.66</v>
      </c>
      <c r="G1310">
        <v>259.19547043027097</v>
      </c>
      <c r="H1310">
        <v>44.001420585846198</v>
      </c>
      <c r="I1310">
        <v>23.491258350505799</v>
      </c>
      <c r="J1310">
        <v>9.3841254791777207</v>
      </c>
      <c r="K1310">
        <v>138.43873812392201</v>
      </c>
      <c r="L1310">
        <v>118.12225159926599</v>
      </c>
      <c r="M1310">
        <v>24.096522679204099</v>
      </c>
      <c r="N1310">
        <v>23.2089357118872</v>
      </c>
      <c r="O1310">
        <v>3.1100104651419498</v>
      </c>
      <c r="P1310">
        <v>7.26886638353478</v>
      </c>
      <c r="Q1310">
        <v>300.567066521264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296</v>
      </c>
      <c r="E1311">
        <v>1153.7825</v>
      </c>
      <c r="F1311">
        <v>8672.5499999999993</v>
      </c>
      <c r="G1311">
        <v>69.673395755352502</v>
      </c>
      <c r="H1311">
        <v>-5.5248213955747696</v>
      </c>
      <c r="I1311">
        <v>-6.0678798621797903</v>
      </c>
      <c r="J1311">
        <v>-3.95669069110021</v>
      </c>
      <c r="K1311">
        <v>8890.5126491653991</v>
      </c>
      <c r="L1311">
        <v>7969.23965764083</v>
      </c>
      <c r="M1311">
        <v>33.810843969045003</v>
      </c>
      <c r="N1311">
        <v>-1.76174178983149</v>
      </c>
      <c r="O1311">
        <v>0.83220953358567995</v>
      </c>
      <c r="P1311">
        <v>15.8944024537189</v>
      </c>
      <c r="Q1311">
        <v>106.489285714285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366</v>
      </c>
      <c r="E1312">
        <v>1150.74289563</v>
      </c>
      <c r="F1312">
        <v>21.63</v>
      </c>
      <c r="G1312">
        <v>96.085304733899207</v>
      </c>
      <c r="H1312">
        <v>-5.9964697095124198</v>
      </c>
      <c r="I1312">
        <v>45.606149388477803</v>
      </c>
      <c r="J1312">
        <v>-2.4989150825345301</v>
      </c>
      <c r="K1312">
        <v>21.6090147249786</v>
      </c>
      <c r="L1312">
        <v>18.634978535434499</v>
      </c>
      <c r="M1312">
        <v>55.028054623601797</v>
      </c>
      <c r="N1312">
        <v>0.43294442076076101</v>
      </c>
      <c r="O1312">
        <v>1.3232234242894101</v>
      </c>
      <c r="P1312">
        <v>92.556634304207094</v>
      </c>
      <c r="Q1312">
        <v>145.79545454545399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649</v>
      </c>
      <c r="E1313">
        <v>1147</v>
      </c>
      <c r="F1313">
        <v>125.93</v>
      </c>
      <c r="G1313">
        <v>-16.115409244065798</v>
      </c>
      <c r="H1313">
        <v>4.3577622654091996</v>
      </c>
      <c r="I1313">
        <v>-22.963657549208499</v>
      </c>
      <c r="J1313">
        <v>7.0425922653256103</v>
      </c>
      <c r="K1313">
        <v>117.128743143268</v>
      </c>
      <c r="L1313">
        <v>121.41341058972399</v>
      </c>
      <c r="M1313">
        <v>43.488728369842299</v>
      </c>
      <c r="N1313">
        <v>6.9029757857776897</v>
      </c>
      <c r="O1313">
        <v>1.55618566026876</v>
      </c>
      <c r="P1313">
        <v>23.084253156515501</v>
      </c>
      <c r="Q1313">
        <v>25.5533399800598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268</v>
      </c>
      <c r="E1314">
        <v>1146.708679845</v>
      </c>
      <c r="F1314">
        <v>115.01</v>
      </c>
      <c r="G1314">
        <v>-24.227409614170799</v>
      </c>
      <c r="H1314">
        <v>-9.5544454238496108</v>
      </c>
      <c r="I1314">
        <v>20.948015705073399</v>
      </c>
      <c r="J1314">
        <v>2.0633363474817599</v>
      </c>
      <c r="K1314">
        <v>112.725822486686</v>
      </c>
      <c r="L1314">
        <v>104.89157097128999</v>
      </c>
      <c r="M1314">
        <v>49.5629620557227</v>
      </c>
      <c r="N1314">
        <v>-0.265527039806634</v>
      </c>
      <c r="O1314">
        <v>0.49298415587585898</v>
      </c>
      <c r="P1314">
        <v>15.1638987914094</v>
      </c>
      <c r="Q1314">
        <v>40.427350427350397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283</v>
      </c>
      <c r="E1315">
        <v>1143.5936443200001</v>
      </c>
      <c r="F1315">
        <v>290.2</v>
      </c>
      <c r="G1315">
        <v>114.90878212320401</v>
      </c>
      <c r="H1315">
        <v>2.5918232924496398</v>
      </c>
      <c r="I1315">
        <v>90.820789241969095</v>
      </c>
      <c r="J1315">
        <v>2.47302410657037</v>
      </c>
      <c r="K1315">
        <v>262.95199899946499</v>
      </c>
      <c r="L1315">
        <v>206.80137804402401</v>
      </c>
      <c r="M1315">
        <v>51.501634798026203</v>
      </c>
      <c r="N1315">
        <v>2.97361691705713</v>
      </c>
      <c r="O1315">
        <v>1.43849662607558</v>
      </c>
      <c r="P1315">
        <v>9.3039283252928904</v>
      </c>
      <c r="Q1315">
        <v>149.95693367786299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349</v>
      </c>
      <c r="E1316">
        <v>1139.9014276</v>
      </c>
      <c r="F1316">
        <v>144.47999999999999</v>
      </c>
      <c r="G1316">
        <v>17.226689122706301</v>
      </c>
      <c r="H1316">
        <v>-27.709526148801899</v>
      </c>
      <c r="I1316">
        <v>-46.439306249492098</v>
      </c>
      <c r="J1316">
        <v>-9.0634740143972898</v>
      </c>
      <c r="K1316">
        <v>174.152324587804</v>
      </c>
      <c r="L1316">
        <v>172.40540418160899</v>
      </c>
      <c r="M1316">
        <v>30.332316608637701</v>
      </c>
      <c r="N1316">
        <v>-7.40064404063504</v>
      </c>
      <c r="O1316">
        <v>1.6187472377919101</v>
      </c>
      <c r="P1316">
        <v>106.42995570321099</v>
      </c>
      <c r="Q1316">
        <v>48.948453608247398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95</v>
      </c>
      <c r="E1317">
        <v>1139.855035735</v>
      </c>
      <c r="F1317">
        <v>232.09</v>
      </c>
      <c r="G1317">
        <v>-16.930605110316801</v>
      </c>
      <c r="H1317">
        <v>-9.7117309435774093</v>
      </c>
      <c r="I1317">
        <v>-39.980152841708197</v>
      </c>
      <c r="J1317">
        <v>-0.46325830424454301</v>
      </c>
      <c r="K1317">
        <v>240.51264377169301</v>
      </c>
      <c r="M1317">
        <v>37.205010916365602</v>
      </c>
      <c r="N1317">
        <v>-1.51992039857784</v>
      </c>
      <c r="O1317">
        <v>0.45795071111359797</v>
      </c>
      <c r="P1317">
        <v>64.591322331854002</v>
      </c>
      <c r="Q1317">
        <v>40.660606060606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65</v>
      </c>
      <c r="E1318">
        <v>1136.5650128750001</v>
      </c>
      <c r="F1318">
        <v>253.06</v>
      </c>
      <c r="G1318">
        <v>8.6657253667296992</v>
      </c>
      <c r="H1318">
        <v>-2.4495721626148801</v>
      </c>
      <c r="I1318">
        <v>-6.5556273842663204</v>
      </c>
      <c r="J1318">
        <v>-1.97934096872984</v>
      </c>
      <c r="K1318">
        <v>246.69945167275301</v>
      </c>
      <c r="L1318">
        <v>238.99955455392899</v>
      </c>
      <c r="M1318">
        <v>32.1541830724641</v>
      </c>
      <c r="N1318">
        <v>3.1845588632595199</v>
      </c>
      <c r="O1318">
        <v>1.2284633490569901</v>
      </c>
      <c r="P1318">
        <v>15.5062040622777</v>
      </c>
      <c r="Q1318">
        <v>58.459611772072599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65</v>
      </c>
      <c r="E1319">
        <v>1136.3866180799901</v>
      </c>
      <c r="F1319">
        <v>617.20000000000005</v>
      </c>
      <c r="G1319">
        <v>31.663751356914101</v>
      </c>
      <c r="H1319">
        <v>0.66012669460529405</v>
      </c>
      <c r="I1319">
        <v>-9.7833343731087599</v>
      </c>
      <c r="J1319">
        <v>-3.0709346060519098</v>
      </c>
      <c r="K1319">
        <v>594.82850722978606</v>
      </c>
      <c r="L1319">
        <v>574.43133495302095</v>
      </c>
      <c r="M1319">
        <v>40.821238821665901</v>
      </c>
      <c r="N1319">
        <v>3.45648408345793</v>
      </c>
      <c r="O1319">
        <v>0.965428358738735</v>
      </c>
      <c r="P1319">
        <v>22.350939727802899</v>
      </c>
      <c r="Q1319">
        <v>57.469064931751497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73</v>
      </c>
      <c r="E1320">
        <v>1134.480022125</v>
      </c>
      <c r="F1320">
        <v>3418.2</v>
      </c>
      <c r="G1320">
        <v>348.38008288178702</v>
      </c>
      <c r="H1320">
        <v>24.6386617253178</v>
      </c>
      <c r="I1320">
        <v>126.95631634752</v>
      </c>
      <c r="J1320">
        <v>17.263867268298998</v>
      </c>
      <c r="K1320">
        <v>2449.50332069147</v>
      </c>
      <c r="L1320">
        <v>1721.7976436598501</v>
      </c>
      <c r="M1320">
        <v>87.185671166389099</v>
      </c>
      <c r="N1320">
        <v>20.733926963582601</v>
      </c>
      <c r="O1320">
        <v>1.1937692577074901</v>
      </c>
      <c r="P1320">
        <v>3.7973202270200801</v>
      </c>
      <c r="Q1320">
        <v>417.90909090909003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523</v>
      </c>
      <c r="E1321">
        <v>1131.09668936</v>
      </c>
      <c r="F1321">
        <v>383.85</v>
      </c>
      <c r="G1321">
        <v>-16.2273995062266</v>
      </c>
      <c r="H1321">
        <v>6.8640664573064596</v>
      </c>
      <c r="I1321">
        <v>-0.201983423649087</v>
      </c>
      <c r="J1321">
        <v>8.3408439603698099</v>
      </c>
      <c r="K1321">
        <v>356.481888506997</v>
      </c>
      <c r="L1321">
        <v>363.06786556544802</v>
      </c>
      <c r="M1321">
        <v>35.110372197708102</v>
      </c>
      <c r="N1321">
        <v>5.2695732155101798</v>
      </c>
      <c r="O1321">
        <v>0.93736095359264604</v>
      </c>
      <c r="P1321">
        <v>31.092874820893499</v>
      </c>
      <c r="Q1321">
        <v>31.0068259385665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73</v>
      </c>
      <c r="E1322">
        <v>1131.07627428</v>
      </c>
      <c r="F1322">
        <v>577.1</v>
      </c>
      <c r="G1322">
        <v>210.601922301635</v>
      </c>
      <c r="H1322">
        <v>22.6013175993847</v>
      </c>
      <c r="I1322">
        <v>43.572821454879197</v>
      </c>
      <c r="J1322">
        <v>3.22218735464519</v>
      </c>
      <c r="K1322">
        <v>472.69674644132198</v>
      </c>
      <c r="L1322">
        <v>376.39130074710198</v>
      </c>
      <c r="M1322">
        <v>45.8604275505812</v>
      </c>
      <c r="N1322">
        <v>12.834328141927299</v>
      </c>
      <c r="O1322">
        <v>2.1980146429638401</v>
      </c>
      <c r="P1322">
        <v>12.285565759833601</v>
      </c>
      <c r="Q1322">
        <v>257.55885997521602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238</v>
      </c>
      <c r="E1323">
        <v>1128.26955376</v>
      </c>
      <c r="F1323">
        <v>946.2</v>
      </c>
      <c r="G1323">
        <v>48.645615201698703</v>
      </c>
      <c r="H1323">
        <v>-4.1676853299197303</v>
      </c>
      <c r="I1323">
        <v>14.5833172022888</v>
      </c>
      <c r="J1323">
        <v>-1.5975662774303401</v>
      </c>
      <c r="K1323">
        <v>959.66938295408397</v>
      </c>
      <c r="L1323">
        <v>863.94889754188</v>
      </c>
      <c r="M1323">
        <v>42.488048532551304</v>
      </c>
      <c r="N1323">
        <v>-0.95721075388078802</v>
      </c>
      <c r="O1323">
        <v>1.1679362165882701</v>
      </c>
      <c r="P1323">
        <v>16.7882054533925</v>
      </c>
      <c r="Q1323">
        <v>86.259842519684994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354</v>
      </c>
      <c r="E1324">
        <v>1125.45</v>
      </c>
      <c r="F1324">
        <v>516.6</v>
      </c>
      <c r="G1324">
        <v>26.622665923434301</v>
      </c>
      <c r="H1324">
        <v>3.79425936339487</v>
      </c>
      <c r="I1324">
        <v>-15.253482673546699</v>
      </c>
      <c r="J1324">
        <v>-3.3516398956238702</v>
      </c>
      <c r="K1324">
        <v>544.67022129295594</v>
      </c>
      <c r="L1324">
        <v>525.97737588265295</v>
      </c>
      <c r="M1324">
        <v>42.030782797430902</v>
      </c>
      <c r="N1324">
        <v>-3.8561713220573801</v>
      </c>
      <c r="O1324">
        <v>1.2504299443601401</v>
      </c>
      <c r="P1324">
        <v>54.849012775841999</v>
      </c>
      <c r="Q1324">
        <v>56.664139499620902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65</v>
      </c>
      <c r="E1325">
        <v>1121.86626</v>
      </c>
      <c r="F1325">
        <v>1873.55</v>
      </c>
      <c r="G1325">
        <v>108.088467704518</v>
      </c>
      <c r="H1325">
        <v>-9.4053347575078998</v>
      </c>
      <c r="I1325">
        <v>2.8850865467100899</v>
      </c>
      <c r="J1325">
        <v>-8.7613331325847508</v>
      </c>
      <c r="K1325">
        <v>1864.86904424868</v>
      </c>
      <c r="L1325">
        <v>1526.3022302294901</v>
      </c>
      <c r="M1325">
        <v>50.409364456195298</v>
      </c>
      <c r="N1325">
        <v>-4.3431251197011296</v>
      </c>
      <c r="O1325">
        <v>0.39368669925556699</v>
      </c>
      <c r="P1325">
        <v>22.7616023057831</v>
      </c>
      <c r="Q1325">
        <v>154.04067796610099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E1326">
        <v>1120.248077</v>
      </c>
      <c r="F1326">
        <v>735</v>
      </c>
      <c r="G1326">
        <v>5954.7754855208505</v>
      </c>
      <c r="H1326">
        <v>-2.1878879985302002</v>
      </c>
      <c r="I1326">
        <v>601.22833194122904</v>
      </c>
      <c r="J1326">
        <v>-6.0496166787875501</v>
      </c>
      <c r="K1326">
        <v>639.88852448508101</v>
      </c>
      <c r="L1326">
        <v>349.14603349945497</v>
      </c>
      <c r="M1326">
        <v>83.853392310763397</v>
      </c>
      <c r="N1326">
        <v>1.4326531781243299</v>
      </c>
      <c r="O1326">
        <v>1.7422093307909801</v>
      </c>
      <c r="P1326">
        <v>5.4421768707483</v>
      </c>
      <c r="Q1326">
        <v>5979.4044665012398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268</v>
      </c>
      <c r="E1327">
        <v>1118.545038645</v>
      </c>
      <c r="F1327">
        <v>210.47</v>
      </c>
      <c r="G1327">
        <v>-29.479794723605199</v>
      </c>
      <c r="H1327">
        <v>-5.1635079294862702</v>
      </c>
      <c r="I1327">
        <v>-15.417949553296801</v>
      </c>
      <c r="J1327">
        <v>2.0606738781360199</v>
      </c>
      <c r="K1327">
        <v>200.431980916046</v>
      </c>
      <c r="M1327">
        <v>36.454937109814203</v>
      </c>
      <c r="N1327">
        <v>3.5946949244711899</v>
      </c>
      <c r="O1327">
        <v>0.453981090694558</v>
      </c>
      <c r="P1327">
        <v>12.2487765477265</v>
      </c>
      <c r="Q1327">
        <v>26.218890554722599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65</v>
      </c>
      <c r="E1328">
        <v>1117.02620538</v>
      </c>
      <c r="F1328">
        <v>103.87</v>
      </c>
      <c r="G1328">
        <v>1.4268442623319999</v>
      </c>
      <c r="H1328">
        <v>-10.2662717924135</v>
      </c>
      <c r="I1328">
        <v>-26.325448867661098</v>
      </c>
      <c r="J1328">
        <v>-2.5017733910876601</v>
      </c>
      <c r="K1328">
        <v>108.455169959353</v>
      </c>
      <c r="L1328">
        <v>109.38636409834</v>
      </c>
      <c r="M1328">
        <v>28.8615977604486</v>
      </c>
      <c r="N1328">
        <v>-1.0072230035240299</v>
      </c>
      <c r="O1328">
        <v>0.958936572655124</v>
      </c>
      <c r="P1328">
        <v>44.026186579377999</v>
      </c>
      <c r="Q1328">
        <v>37.667329357190098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137</v>
      </c>
      <c r="E1329">
        <v>1115.1054004499999</v>
      </c>
      <c r="F1329">
        <v>142.88999999999999</v>
      </c>
      <c r="G1329">
        <v>214.37457773847399</v>
      </c>
      <c r="H1329">
        <v>-6.6378838509265501</v>
      </c>
      <c r="I1329">
        <v>56.5556712074657</v>
      </c>
      <c r="J1329">
        <v>-0.65886468071502502</v>
      </c>
      <c r="K1329">
        <v>136.75211751329601</v>
      </c>
      <c r="L1329">
        <v>111.1491274779</v>
      </c>
      <c r="M1329">
        <v>45.773748233310698</v>
      </c>
      <c r="N1329">
        <v>2.8895994257697799</v>
      </c>
      <c r="O1329">
        <v>1.1129825294662601</v>
      </c>
      <c r="P1329">
        <v>20.372314367695399</v>
      </c>
      <c r="Q1329">
        <v>259.02010050251198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534</v>
      </c>
      <c r="E1330">
        <v>1112.2575199600001</v>
      </c>
      <c r="F1330">
        <v>667.2</v>
      </c>
      <c r="G1330">
        <v>-9.6143283342909296</v>
      </c>
      <c r="H1330">
        <v>-15.944069407112099</v>
      </c>
      <c r="I1330">
        <v>-39.8891697083831</v>
      </c>
      <c r="J1330">
        <v>-2.5199330031797298</v>
      </c>
      <c r="K1330">
        <v>745.21880476848696</v>
      </c>
      <c r="L1330">
        <v>757.38768616844902</v>
      </c>
      <c r="M1330">
        <v>45.710081638235899</v>
      </c>
      <c r="N1330">
        <v>-5.5480051477196</v>
      </c>
      <c r="O1330">
        <v>0.91920605465196603</v>
      </c>
      <c r="P1330">
        <v>46.882494004796101</v>
      </c>
      <c r="Q1330">
        <v>17.6719576719576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649</v>
      </c>
      <c r="E1331">
        <v>1111.8520304799999</v>
      </c>
      <c r="F1331">
        <v>55.01</v>
      </c>
      <c r="G1331">
        <v>4.9587693140776201</v>
      </c>
      <c r="H1331">
        <v>-8.7996105067279693</v>
      </c>
      <c r="I1331">
        <v>16.918379833027299</v>
      </c>
      <c r="J1331">
        <v>3.4886751495178601</v>
      </c>
      <c r="K1331">
        <v>49.857336441568499</v>
      </c>
      <c r="L1331">
        <v>47.608391814242403</v>
      </c>
      <c r="M1331">
        <v>41.934725665885701</v>
      </c>
      <c r="N1331">
        <v>9.3869265789410896</v>
      </c>
      <c r="O1331">
        <v>1.5424245142981501</v>
      </c>
      <c r="P1331">
        <v>8.7075077258680107</v>
      </c>
      <c r="Q1331">
        <v>37.524999999999899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2816</v>
      </c>
      <c r="E1332">
        <v>1111.6740778000001</v>
      </c>
      <c r="F1332">
        <v>239.98</v>
      </c>
      <c r="G1332">
        <v>62.928658722622501</v>
      </c>
      <c r="H1332">
        <v>-10.320482431484299</v>
      </c>
      <c r="I1332">
        <v>21.981883797765001</v>
      </c>
      <c r="J1332">
        <v>1.92017559173622</v>
      </c>
      <c r="K1332">
        <v>240.013630110929</v>
      </c>
      <c r="L1332">
        <v>227.780781375961</v>
      </c>
      <c r="M1332">
        <v>32.553352345181402</v>
      </c>
      <c r="N1332">
        <v>5.0501088905756797</v>
      </c>
      <c r="O1332">
        <v>1.12376802975742</v>
      </c>
      <c r="P1332">
        <v>49.512459371614298</v>
      </c>
      <c r="Q1332">
        <v>91.907237105157904</v>
      </c>
    </row>
    <row r="1333" spans="1:17" hidden="1" x14ac:dyDescent="0.3">
      <c r="A1333" t="s">
        <v>2817</v>
      </c>
      <c r="B1333" t="s">
        <v>2818</v>
      </c>
      <c r="C1333" t="str">
        <f>IFERROR(VLOOKUP(Table1[[#This Row],[Ticker]],[1]!Table1[[Symbol]:[Industry]],2,FALSE),"-")</f>
        <v>-</v>
      </c>
      <c r="D1333" t="s">
        <v>268</v>
      </c>
      <c r="E1333">
        <v>1109.482096515</v>
      </c>
      <c r="F1333">
        <v>444.15</v>
      </c>
      <c r="G1333">
        <v>-45.556522372588603</v>
      </c>
      <c r="H1333">
        <v>3.1236648728863101</v>
      </c>
      <c r="I1333">
        <v>-17.297501202770199</v>
      </c>
      <c r="J1333">
        <v>6.88570712302913</v>
      </c>
      <c r="K1333">
        <v>412.72149354085099</v>
      </c>
      <c r="L1333">
        <v>450.90154640391501</v>
      </c>
      <c r="M1333">
        <v>34.212971333829699</v>
      </c>
      <c r="N1333">
        <v>8.1936358862335599</v>
      </c>
      <c r="O1333">
        <v>1.4667637604588999</v>
      </c>
      <c r="P1333">
        <v>29.449510300574101</v>
      </c>
      <c r="Q1333">
        <v>20.660146699266399</v>
      </c>
    </row>
    <row r="1334" spans="1:17" hidden="1" x14ac:dyDescent="0.3">
      <c r="A1334" t="s">
        <v>2819</v>
      </c>
      <c r="B1334" t="s">
        <v>2820</v>
      </c>
      <c r="C1334" t="str">
        <f>IFERROR(VLOOKUP(Table1[[#This Row],[Ticker]],[1]!Table1[[Symbol]:[Industry]],2,FALSE),"-")</f>
        <v>-</v>
      </c>
      <c r="D1334" t="s">
        <v>268</v>
      </c>
      <c r="E1334">
        <v>1108.3779</v>
      </c>
      <c r="F1334">
        <v>251.51</v>
      </c>
      <c r="G1334">
        <v>146.10298887967801</v>
      </c>
      <c r="H1334">
        <v>24.0611210310202</v>
      </c>
      <c r="I1334">
        <v>43.875602906532301</v>
      </c>
      <c r="J1334">
        <v>7.1379709126522899</v>
      </c>
      <c r="K1334">
        <v>207.687586458791</v>
      </c>
      <c r="L1334">
        <v>174.529429755732</v>
      </c>
      <c r="M1334">
        <v>63.774565229651699</v>
      </c>
      <c r="N1334">
        <v>12.215198222877699</v>
      </c>
      <c r="O1334">
        <v>2.70520836263989</v>
      </c>
      <c r="P1334">
        <v>10.9498628285157</v>
      </c>
      <c r="Q1334">
        <v>195.789721274844</v>
      </c>
    </row>
    <row r="1335" spans="1:17" hidden="1" x14ac:dyDescent="0.3">
      <c r="A1335" t="s">
        <v>2821</v>
      </c>
      <c r="B1335" t="s">
        <v>2822</v>
      </c>
      <c r="C1335" t="str">
        <f>IFERROR(VLOOKUP(Table1[[#This Row],[Ticker]],[1]!Table1[[Symbol]:[Industry]],2,FALSE),"-")</f>
        <v>-</v>
      </c>
      <c r="D1335" t="s">
        <v>349</v>
      </c>
      <c r="E1335">
        <v>1107.7934068500001</v>
      </c>
      <c r="F1335">
        <v>74.099999999999994</v>
      </c>
      <c r="G1335">
        <v>43.398229903967199</v>
      </c>
      <c r="H1335">
        <v>8.3938355571765992</v>
      </c>
      <c r="I1335">
        <v>13.866113560199</v>
      </c>
      <c r="J1335">
        <v>7.8849342955162696</v>
      </c>
      <c r="K1335">
        <v>68.695896002463201</v>
      </c>
      <c r="L1335">
        <v>63.220444140042602</v>
      </c>
      <c r="M1335">
        <v>51.529392891526697</v>
      </c>
      <c r="N1335">
        <v>5.91692281509554</v>
      </c>
      <c r="O1335">
        <v>1.58143299436449</v>
      </c>
      <c r="P1335">
        <v>14.5748987854251</v>
      </c>
      <c r="Q1335">
        <v>73.3333333333333</v>
      </c>
    </row>
    <row r="1336" spans="1:17" hidden="1" x14ac:dyDescent="0.3">
      <c r="A1336" t="s">
        <v>2823</v>
      </c>
      <c r="B1336" t="s">
        <v>2824</v>
      </c>
      <c r="C1336" t="str">
        <f>IFERROR(VLOOKUP(Table1[[#This Row],[Ticker]],[1]!Table1[[Symbol]:[Industry]],2,FALSE),"-")</f>
        <v>-</v>
      </c>
      <c r="D1336" t="s">
        <v>349</v>
      </c>
      <c r="E1336">
        <v>1103.1729027599999</v>
      </c>
      <c r="F1336">
        <v>43.36</v>
      </c>
      <c r="G1336">
        <v>-4.6843060149645801</v>
      </c>
      <c r="H1336">
        <v>-10.4618376748803</v>
      </c>
      <c r="I1336">
        <v>-12.021681264623499</v>
      </c>
      <c r="J1336">
        <v>1.1808016505052401</v>
      </c>
      <c r="K1336">
        <v>44.839792054430603</v>
      </c>
      <c r="L1336">
        <v>45.526580813191202</v>
      </c>
      <c r="M1336">
        <v>40.730713439091197</v>
      </c>
      <c r="N1336">
        <v>0.62171224578830797</v>
      </c>
      <c r="O1336">
        <v>0.86378056193630204</v>
      </c>
      <c r="P1336">
        <v>39.5295202952029</v>
      </c>
      <c r="Q1336">
        <v>58.248175182481702</v>
      </c>
    </row>
    <row r="1337" spans="1:17" hidden="1" x14ac:dyDescent="0.3">
      <c r="A1337" t="s">
        <v>2825</v>
      </c>
      <c r="B1337" t="s">
        <v>2826</v>
      </c>
      <c r="C1337" t="str">
        <f>IFERROR(VLOOKUP(Table1[[#This Row],[Ticker]],[1]!Table1[[Symbol]:[Industry]],2,FALSE),"-")</f>
        <v>-</v>
      </c>
      <c r="D1337" t="s">
        <v>280</v>
      </c>
      <c r="E1337">
        <v>1102.0746204899999</v>
      </c>
      <c r="F1337">
        <v>112.32</v>
      </c>
      <c r="G1337">
        <v>-16.065284865946001</v>
      </c>
      <c r="H1337">
        <v>-11.8778137118833</v>
      </c>
      <c r="I1337">
        <v>-13.067135810078</v>
      </c>
      <c r="J1337">
        <v>-9.7695815642827295</v>
      </c>
      <c r="K1337">
        <v>121.40585812739501</v>
      </c>
      <c r="L1337">
        <v>114.09865884072499</v>
      </c>
      <c r="M1337">
        <v>82.426456484821401</v>
      </c>
      <c r="N1337">
        <v>-7.6663653335022302</v>
      </c>
      <c r="O1337">
        <v>2.9240840124681799</v>
      </c>
      <c r="P1337">
        <v>38.8888888888889</v>
      </c>
      <c r="Q1337">
        <v>29.9097848716169</v>
      </c>
    </row>
    <row r="1338" spans="1:17" hidden="1" x14ac:dyDescent="0.3">
      <c r="A1338" t="s">
        <v>2827</v>
      </c>
      <c r="B1338" t="s">
        <v>2828</v>
      </c>
      <c r="C1338" t="str">
        <f>IFERROR(VLOOKUP(Table1[[#This Row],[Ticker]],[1]!Table1[[Symbol]:[Industry]],2,FALSE),"-")</f>
        <v>-</v>
      </c>
      <c r="D1338" t="s">
        <v>1460</v>
      </c>
      <c r="E1338">
        <v>1101.8882481600001</v>
      </c>
      <c r="F1338">
        <v>180.96</v>
      </c>
      <c r="G1338">
        <v>-17.678626370457302</v>
      </c>
      <c r="H1338">
        <v>2.0698281901188098</v>
      </c>
      <c r="I1338">
        <v>-50.557187211172398</v>
      </c>
      <c r="J1338">
        <v>-0.36633904913565701</v>
      </c>
      <c r="K1338">
        <v>176.584808869103</v>
      </c>
      <c r="L1338">
        <v>207.85470018587799</v>
      </c>
      <c r="M1338">
        <v>16.904757580631699</v>
      </c>
      <c r="N1338">
        <v>7.59551791196919</v>
      </c>
      <c r="O1338">
        <v>2.0685890143243002</v>
      </c>
      <c r="P1338">
        <v>86.173740053050295</v>
      </c>
      <c r="Q1338">
        <v>34.044444444444402</v>
      </c>
    </row>
    <row r="1339" spans="1:17" hidden="1" x14ac:dyDescent="0.3">
      <c r="A1339" t="s">
        <v>2829</v>
      </c>
      <c r="B1339" t="s">
        <v>2830</v>
      </c>
      <c r="C1339" t="str">
        <f>IFERROR(VLOOKUP(Table1[[#This Row],[Ticker]],[1]!Table1[[Symbol]:[Industry]],2,FALSE),"-")</f>
        <v>-</v>
      </c>
      <c r="D1339" t="s">
        <v>216</v>
      </c>
      <c r="E1339">
        <v>1100.3260342900001</v>
      </c>
      <c r="F1339">
        <v>498.7</v>
      </c>
      <c r="G1339">
        <v>-2.6228647724353702</v>
      </c>
      <c r="H1339">
        <v>-5.5621762801694903</v>
      </c>
      <c r="I1339">
        <v>16.1350999622796</v>
      </c>
      <c r="J1339">
        <v>-0.61036712202215104</v>
      </c>
      <c r="K1339">
        <v>487.52511264519899</v>
      </c>
      <c r="L1339">
        <v>470.41774857455499</v>
      </c>
      <c r="M1339">
        <v>51.8881609046242</v>
      </c>
      <c r="N1339">
        <v>1.8150961692898</v>
      </c>
      <c r="O1339">
        <v>0.53355076238280097</v>
      </c>
      <c r="P1339">
        <v>24.954882695007001</v>
      </c>
      <c r="Q1339">
        <v>29.448410123296501</v>
      </c>
    </row>
    <row r="1340" spans="1:17" hidden="1" x14ac:dyDescent="0.3">
      <c r="A1340" t="s">
        <v>2831</v>
      </c>
      <c r="B1340" t="s">
        <v>2832</v>
      </c>
      <c r="C1340" t="str">
        <f>IFERROR(VLOOKUP(Table1[[#This Row],[Ticker]],[1]!Table1[[Symbol]:[Industry]],2,FALSE),"-")</f>
        <v>-</v>
      </c>
      <c r="D1340" t="s">
        <v>523</v>
      </c>
      <c r="E1340">
        <v>1098.1986173549999</v>
      </c>
      <c r="F1340">
        <v>149.99</v>
      </c>
      <c r="G1340">
        <v>-25.330735366351298</v>
      </c>
      <c r="H1340">
        <v>-3.25492127721254</v>
      </c>
      <c r="I1340">
        <v>-11.3345853635018</v>
      </c>
      <c r="J1340">
        <v>-2.1383290131147601</v>
      </c>
      <c r="K1340">
        <v>158.957267735089</v>
      </c>
      <c r="L1340">
        <v>163.72706433184399</v>
      </c>
      <c r="M1340">
        <v>40.279573894603303</v>
      </c>
      <c r="N1340">
        <v>-2.7178151496780401</v>
      </c>
      <c r="O1340">
        <v>1.17615075636217</v>
      </c>
      <c r="P1340">
        <v>44.709647309820603</v>
      </c>
      <c r="Q1340">
        <v>18.148877510830999</v>
      </c>
    </row>
    <row r="1341" spans="1:17" hidden="1" x14ac:dyDescent="0.3">
      <c r="A1341" t="s">
        <v>2833</v>
      </c>
      <c r="B1341" t="s">
        <v>2834</v>
      </c>
      <c r="C1341" t="str">
        <f>IFERROR(VLOOKUP(Table1[[#This Row],[Ticker]],[1]!Table1[[Symbol]:[Industry]],2,FALSE),"-")</f>
        <v>-</v>
      </c>
      <c r="D1341" t="s">
        <v>273</v>
      </c>
      <c r="E1341">
        <v>1096.290612</v>
      </c>
      <c r="F1341">
        <v>399.6</v>
      </c>
      <c r="G1341">
        <v>40.563247213081901</v>
      </c>
      <c r="H1341">
        <v>1.42232993744256</v>
      </c>
      <c r="I1341">
        <v>23.436888334791099</v>
      </c>
      <c r="J1341">
        <v>-4.1467060069311996</v>
      </c>
      <c r="K1341">
        <v>391.43134202203902</v>
      </c>
      <c r="L1341">
        <v>347.67161252998397</v>
      </c>
      <c r="M1341">
        <v>52.4546294383386</v>
      </c>
      <c r="N1341">
        <v>0.93044022934862802</v>
      </c>
      <c r="O1341">
        <v>2.8790513142078402</v>
      </c>
      <c r="P1341">
        <v>31.381381381381299</v>
      </c>
      <c r="Q1341">
        <v>90.285714285714306</v>
      </c>
    </row>
    <row r="1342" spans="1:17" hidden="1" x14ac:dyDescent="0.3">
      <c r="A1342" t="s">
        <v>2835</v>
      </c>
      <c r="B1342" t="s">
        <v>2836</v>
      </c>
      <c r="C1342" t="str">
        <f>IFERROR(VLOOKUP(Table1[[#This Row],[Ticker]],[1]!Table1[[Symbol]:[Industry]],2,FALSE),"-")</f>
        <v>-</v>
      </c>
      <c r="D1342" t="s">
        <v>621</v>
      </c>
      <c r="E1342">
        <v>1095.3696684449999</v>
      </c>
      <c r="F1342">
        <v>45.28</v>
      </c>
      <c r="G1342">
        <v>-33.978330329735698</v>
      </c>
      <c r="H1342">
        <v>4.6155810304453002</v>
      </c>
      <c r="I1342">
        <v>-18.6280495156618</v>
      </c>
      <c r="J1342">
        <v>8.4254416498638491</v>
      </c>
      <c r="K1342">
        <v>43.457250730698803</v>
      </c>
      <c r="L1342">
        <v>47.543495346903804</v>
      </c>
      <c r="M1342">
        <v>37.686399716637403</v>
      </c>
      <c r="N1342">
        <v>5.4662043066855102</v>
      </c>
      <c r="O1342">
        <v>1.1073133080452799</v>
      </c>
      <c r="P1342">
        <v>48.189045936395701</v>
      </c>
      <c r="Q1342">
        <v>24.395604395604298</v>
      </c>
    </row>
    <row r="1343" spans="1:17" hidden="1" x14ac:dyDescent="0.3">
      <c r="A1343" t="s">
        <v>2837</v>
      </c>
      <c r="B1343" t="s">
        <v>2838</v>
      </c>
      <c r="C1343" t="str">
        <f>IFERROR(VLOOKUP(Table1[[#This Row],[Ticker]],[1]!Table1[[Symbol]:[Industry]],2,FALSE),"-")</f>
        <v>-</v>
      </c>
      <c r="E1343">
        <v>1093.3125</v>
      </c>
      <c r="F1343">
        <v>14.94</v>
      </c>
      <c r="G1343">
        <v>20.419562708933899</v>
      </c>
      <c r="H1343">
        <v>4.9554214650064896</v>
      </c>
      <c r="I1343">
        <v>38.683613440671103</v>
      </c>
      <c r="J1343">
        <v>-8.4440365908709403E-2</v>
      </c>
      <c r="K1343">
        <v>12.635197204005699</v>
      </c>
      <c r="L1343">
        <v>14.3219435911749</v>
      </c>
      <c r="M1343">
        <v>82.765048725340904</v>
      </c>
      <c r="N1343">
        <v>7.9241904367181899</v>
      </c>
      <c r="O1343">
        <v>1.63891018502506</v>
      </c>
      <c r="P1343">
        <v>3.7483266398929</v>
      </c>
      <c r="Q1343">
        <v>104.657534246575</v>
      </c>
    </row>
    <row r="1344" spans="1:17" hidden="1" x14ac:dyDescent="0.3">
      <c r="A1344" t="s">
        <v>2839</v>
      </c>
      <c r="B1344" t="s">
        <v>2840</v>
      </c>
      <c r="C1344" t="str">
        <f>IFERROR(VLOOKUP(Table1[[#This Row],[Ticker]],[1]!Table1[[Symbol]:[Industry]],2,FALSE),"-")</f>
        <v>-</v>
      </c>
      <c r="D1344" t="s">
        <v>137</v>
      </c>
      <c r="E1344">
        <v>1092.480186</v>
      </c>
      <c r="F1344">
        <v>848.7</v>
      </c>
      <c r="G1344">
        <v>32.873106799143997</v>
      </c>
      <c r="H1344">
        <v>-8.7377284507711597</v>
      </c>
      <c r="I1344">
        <v>-7.5195398897283798</v>
      </c>
      <c r="J1344">
        <v>0.98243564453775301</v>
      </c>
      <c r="K1344">
        <v>878.03481764598598</v>
      </c>
      <c r="L1344">
        <v>818.24619206278896</v>
      </c>
      <c r="M1344">
        <v>49.972357287096898</v>
      </c>
      <c r="N1344">
        <v>-1.03585777745133</v>
      </c>
      <c r="O1344">
        <v>0.963839007420217</v>
      </c>
      <c r="P1344">
        <v>32.5556733828207</v>
      </c>
      <c r="Q1344">
        <v>61.657142857142802</v>
      </c>
    </row>
    <row r="1345" spans="1:17" hidden="1" x14ac:dyDescent="0.3">
      <c r="A1345" t="s">
        <v>2841</v>
      </c>
      <c r="B1345" t="s">
        <v>2842</v>
      </c>
      <c r="C1345" t="str">
        <f>IFERROR(VLOOKUP(Table1[[#This Row],[Ticker]],[1]!Table1[[Symbol]:[Industry]],2,FALSE),"-")</f>
        <v>-</v>
      </c>
      <c r="D1345" t="s">
        <v>2843</v>
      </c>
      <c r="E1345">
        <v>1090.3774301999999</v>
      </c>
      <c r="F1345">
        <v>169.58</v>
      </c>
      <c r="G1345">
        <v>-70.311235945152603</v>
      </c>
      <c r="H1345">
        <v>-9.4157751231998592</v>
      </c>
      <c r="I1345">
        <v>-56.249390774844201</v>
      </c>
      <c r="J1345">
        <v>3.2570950590098E-2</v>
      </c>
      <c r="K1345">
        <v>176.91894799146399</v>
      </c>
      <c r="M1345">
        <v>29.825836570455898</v>
      </c>
      <c r="N1345">
        <v>0.83116331752233197</v>
      </c>
      <c r="O1345">
        <v>0.735533469425941</v>
      </c>
      <c r="P1345">
        <v>91.532020285410994</v>
      </c>
      <c r="Q1345">
        <v>16.790633608815401</v>
      </c>
    </row>
    <row r="1346" spans="1:17" hidden="1" x14ac:dyDescent="0.3">
      <c r="A1346" t="s">
        <v>2844</v>
      </c>
      <c r="B1346" t="s">
        <v>2845</v>
      </c>
      <c r="C1346" t="str">
        <f>IFERROR(VLOOKUP(Table1[[#This Row],[Ticker]],[1]!Table1[[Symbol]:[Industry]],2,FALSE),"-")</f>
        <v>-</v>
      </c>
      <c r="D1346" t="s">
        <v>137</v>
      </c>
      <c r="E1346">
        <v>1086.92145</v>
      </c>
      <c r="F1346">
        <v>302.35000000000002</v>
      </c>
      <c r="G1346">
        <v>52.080545612249402</v>
      </c>
      <c r="H1346">
        <v>10.8946960867166</v>
      </c>
      <c r="I1346">
        <v>48.774102661595101</v>
      </c>
      <c r="J1346">
        <v>1.93672161680735</v>
      </c>
      <c r="K1346">
        <v>262.28183279563399</v>
      </c>
      <c r="L1346">
        <v>226.67043611914801</v>
      </c>
      <c r="M1346">
        <v>68.048083495815703</v>
      </c>
      <c r="N1346">
        <v>9.7981012277077895</v>
      </c>
      <c r="O1346">
        <v>2.9093503519718298</v>
      </c>
      <c r="P1346">
        <v>24.838763022986502</v>
      </c>
      <c r="Q1346">
        <v>122.316176470588</v>
      </c>
    </row>
    <row r="1347" spans="1:17" hidden="1" x14ac:dyDescent="0.3">
      <c r="A1347" t="s">
        <v>2846</v>
      </c>
      <c r="B1347" t="s">
        <v>2847</v>
      </c>
      <c r="C1347" t="str">
        <f>IFERROR(VLOOKUP(Table1[[#This Row],[Ticker]],[1]!Table1[[Symbol]:[Industry]],2,FALSE),"-")</f>
        <v>-</v>
      </c>
      <c r="D1347" t="s">
        <v>24</v>
      </c>
      <c r="E1347">
        <v>1081.6266591000001</v>
      </c>
      <c r="F1347">
        <v>44.16</v>
      </c>
      <c r="G1347">
        <v>134.373951570933</v>
      </c>
      <c r="H1347">
        <v>1.6593744463317299</v>
      </c>
      <c r="I1347">
        <v>37.125171882229601</v>
      </c>
      <c r="J1347">
        <v>5.5730963397468898</v>
      </c>
      <c r="K1347">
        <v>42.803842060527202</v>
      </c>
      <c r="L1347">
        <v>37.635225097100502</v>
      </c>
      <c r="M1347">
        <v>48.795847760950302</v>
      </c>
      <c r="N1347">
        <v>3.72162913821938</v>
      </c>
      <c r="O1347">
        <v>1.3982191426916799</v>
      </c>
      <c r="P1347">
        <v>33.605072463768103</v>
      </c>
      <c r="Q1347">
        <v>167.636363636363</v>
      </c>
    </row>
    <row r="1348" spans="1:17" hidden="1" x14ac:dyDescent="0.3">
      <c r="A1348" t="s">
        <v>2848</v>
      </c>
      <c r="B1348" t="s">
        <v>2849</v>
      </c>
      <c r="C1348" t="str">
        <f>IFERROR(VLOOKUP(Table1[[#This Row],[Ticker]],[1]!Table1[[Symbol]:[Industry]],2,FALSE),"-")</f>
        <v>-</v>
      </c>
      <c r="D1348" t="s">
        <v>649</v>
      </c>
      <c r="E1348">
        <v>1077.3185905</v>
      </c>
      <c r="F1348">
        <v>255.65</v>
      </c>
      <c r="G1348">
        <v>105.37551744516399</v>
      </c>
      <c r="H1348">
        <v>-8.7159943102380701</v>
      </c>
      <c r="I1348">
        <v>7.9910283840989693E-2</v>
      </c>
      <c r="J1348">
        <v>-4.1587759223989202</v>
      </c>
      <c r="K1348">
        <v>266.66713424346898</v>
      </c>
      <c r="L1348">
        <v>253.654817025597</v>
      </c>
      <c r="M1348">
        <v>58.763292774813699</v>
      </c>
      <c r="N1348">
        <v>-0.55310900143111796</v>
      </c>
      <c r="O1348">
        <v>1.04704634290145</v>
      </c>
      <c r="P1348">
        <v>56.072755720711903</v>
      </c>
      <c r="Q1348">
        <v>140.83843617522299</v>
      </c>
    </row>
    <row r="1349" spans="1:17" hidden="1" x14ac:dyDescent="0.3">
      <c r="A1349" t="s">
        <v>2850</v>
      </c>
      <c r="B1349" t="s">
        <v>2851</v>
      </c>
      <c r="C1349" t="str">
        <f>IFERROR(VLOOKUP(Table1[[#This Row],[Ticker]],[1]!Table1[[Symbol]:[Industry]],2,FALSE),"-")</f>
        <v>-</v>
      </c>
      <c r="E1349">
        <v>1072.6949999999999</v>
      </c>
      <c r="F1349">
        <v>154.94999999999999</v>
      </c>
      <c r="G1349">
        <v>225.46139407609701</v>
      </c>
      <c r="H1349">
        <v>-58.290329731623103</v>
      </c>
      <c r="I1349">
        <v>54.361017462939401</v>
      </c>
      <c r="J1349">
        <v>4.5295657781349696</v>
      </c>
      <c r="K1349">
        <v>209.32168616709001</v>
      </c>
      <c r="L1349">
        <v>147.84801460195499</v>
      </c>
      <c r="M1349">
        <v>31.7311726607007</v>
      </c>
      <c r="N1349">
        <v>-18.092025236833202</v>
      </c>
      <c r="O1349">
        <v>1.5294546597877501</v>
      </c>
      <c r="P1349">
        <v>166.73120361406899</v>
      </c>
      <c r="Q1349">
        <v>315.30420798713402</v>
      </c>
    </row>
    <row r="1350" spans="1:17" hidden="1" x14ac:dyDescent="0.3">
      <c r="A1350" t="s">
        <v>2852</v>
      </c>
      <c r="B1350" t="s">
        <v>2853</v>
      </c>
      <c r="C1350" t="str">
        <f>IFERROR(VLOOKUP(Table1[[#This Row],[Ticker]],[1]!Table1[[Symbol]:[Industry]],2,FALSE),"-")</f>
        <v>-</v>
      </c>
      <c r="D1350" t="s">
        <v>1033</v>
      </c>
      <c r="E1350">
        <v>1070.4850094999999</v>
      </c>
      <c r="F1350">
        <v>670.8</v>
      </c>
      <c r="G1350">
        <v>5.1823397743305302</v>
      </c>
      <c r="H1350">
        <v>13.730331171267601</v>
      </c>
      <c r="I1350">
        <v>-13.286300482690599</v>
      </c>
      <c r="J1350">
        <v>4.8340970808231098</v>
      </c>
      <c r="K1350">
        <v>585.17466332824495</v>
      </c>
      <c r="L1350">
        <v>601.27995217896</v>
      </c>
      <c r="M1350">
        <v>25.651842252934902</v>
      </c>
      <c r="N1350">
        <v>11.825549872939501</v>
      </c>
      <c r="O1350">
        <v>3.34708476955797</v>
      </c>
      <c r="P1350">
        <v>27.459749552772799</v>
      </c>
      <c r="Q1350">
        <v>39.8811385674069</v>
      </c>
    </row>
    <row r="1351" spans="1:17" hidden="1" x14ac:dyDescent="0.3">
      <c r="A1351" t="s">
        <v>2854</v>
      </c>
      <c r="B1351" t="s">
        <v>2855</v>
      </c>
      <c r="C1351" t="str">
        <f>IFERROR(VLOOKUP(Table1[[#This Row],[Ticker]],[1]!Table1[[Symbol]:[Industry]],2,FALSE),"-")</f>
        <v>-</v>
      </c>
      <c r="D1351" t="s">
        <v>268</v>
      </c>
      <c r="E1351">
        <v>1068.492645</v>
      </c>
      <c r="F1351">
        <v>39.340000000000003</v>
      </c>
      <c r="G1351">
        <v>36.106463350563502</v>
      </c>
      <c r="H1351">
        <v>11.0854636133535</v>
      </c>
      <c r="I1351">
        <v>11.2285298245968</v>
      </c>
      <c r="J1351">
        <v>-6.76670573759323</v>
      </c>
      <c r="K1351">
        <v>36.258209543375102</v>
      </c>
      <c r="L1351">
        <v>34.294881590219603</v>
      </c>
      <c r="M1351">
        <v>42.058356653842303</v>
      </c>
      <c r="N1351">
        <v>6.2006628182601498</v>
      </c>
      <c r="O1351">
        <v>2.11434700618975</v>
      </c>
      <c r="P1351">
        <v>24.555160142348701</v>
      </c>
      <c r="Q1351">
        <v>63.575883575883502</v>
      </c>
    </row>
    <row r="1352" spans="1:17" hidden="1" x14ac:dyDescent="0.3">
      <c r="A1352" t="s">
        <v>2856</v>
      </c>
      <c r="B1352" t="s">
        <v>2857</v>
      </c>
      <c r="C1352" t="str">
        <f>IFERROR(VLOOKUP(Table1[[#This Row],[Ticker]],[1]!Table1[[Symbol]:[Industry]],2,FALSE),"-")</f>
        <v>-</v>
      </c>
      <c r="D1352" t="s">
        <v>46</v>
      </c>
      <c r="E1352">
        <v>1067.0349816</v>
      </c>
      <c r="F1352">
        <v>482.75</v>
      </c>
      <c r="G1352">
        <v>-27.5938051009894</v>
      </c>
      <c r="H1352">
        <v>-18.316589512190301</v>
      </c>
      <c r="I1352">
        <v>-42.208313946583303</v>
      </c>
      <c r="J1352">
        <v>-9.6085389074046592</v>
      </c>
      <c r="K1352">
        <v>515.02674532695005</v>
      </c>
      <c r="L1352">
        <v>573.64271407948797</v>
      </c>
      <c r="M1352">
        <v>31.323059105450302</v>
      </c>
      <c r="N1352">
        <v>-0.17270348959902401</v>
      </c>
      <c r="O1352">
        <v>0.96232050226418797</v>
      </c>
      <c r="P1352">
        <v>78.839979285344299</v>
      </c>
      <c r="Q1352">
        <v>16.606280193236699</v>
      </c>
    </row>
    <row r="1353" spans="1:17" hidden="1" x14ac:dyDescent="0.3">
      <c r="A1353" t="s">
        <v>2858</v>
      </c>
      <c r="B1353" t="s">
        <v>2859</v>
      </c>
      <c r="C1353" t="str">
        <f>IFERROR(VLOOKUP(Table1[[#This Row],[Ticker]],[1]!Table1[[Symbol]:[Industry]],2,FALSE),"-")</f>
        <v>-</v>
      </c>
      <c r="D1353" t="s">
        <v>55</v>
      </c>
      <c r="E1353">
        <v>1056.779325</v>
      </c>
      <c r="F1353">
        <v>93.73</v>
      </c>
      <c r="G1353">
        <v>-12.5787717753655</v>
      </c>
      <c r="H1353">
        <v>-5.7051376751066902</v>
      </c>
      <c r="I1353">
        <v>-22.681528683964601</v>
      </c>
      <c r="J1353">
        <v>1.3772400103224001</v>
      </c>
      <c r="K1353">
        <v>94.632394548514895</v>
      </c>
      <c r="L1353">
        <v>98.183084948511294</v>
      </c>
      <c r="M1353">
        <v>42.273017486571902</v>
      </c>
      <c r="N1353">
        <v>1.0735234959181099</v>
      </c>
      <c r="O1353">
        <v>0.70218282914139096</v>
      </c>
      <c r="P1353">
        <v>55.339805825242699</v>
      </c>
      <c r="Q1353">
        <v>20.9419354838709</v>
      </c>
    </row>
    <row r="1354" spans="1:17" hidden="1" x14ac:dyDescent="0.3">
      <c r="A1354" t="s">
        <v>2860</v>
      </c>
      <c r="B1354" t="s">
        <v>2861</v>
      </c>
      <c r="C1354" t="str">
        <f>IFERROR(VLOOKUP(Table1[[#This Row],[Ticker]],[1]!Table1[[Symbol]:[Industry]],2,FALSE),"-")</f>
        <v>-</v>
      </c>
      <c r="D1354" t="s">
        <v>137</v>
      </c>
      <c r="E1354">
        <v>1055.449218</v>
      </c>
      <c r="F1354">
        <v>18.46</v>
      </c>
      <c r="G1354">
        <v>375.64202172964002</v>
      </c>
      <c r="H1354">
        <v>-3.8409673171679199</v>
      </c>
      <c r="I1354">
        <v>74.898369883157002</v>
      </c>
      <c r="J1354">
        <v>6.5563726237518098</v>
      </c>
      <c r="K1354">
        <v>17.16105057183</v>
      </c>
      <c r="L1354">
        <v>12.9099752484109</v>
      </c>
      <c r="M1354">
        <v>70.180772878055507</v>
      </c>
      <c r="N1354">
        <v>3.53507941187714</v>
      </c>
      <c r="O1354">
        <v>0.79225862213925302</v>
      </c>
      <c r="P1354">
        <v>18.580715059588201</v>
      </c>
      <c r="Q1354">
        <v>498.70270270270203</v>
      </c>
    </row>
    <row r="1355" spans="1:17" hidden="1" x14ac:dyDescent="0.3">
      <c r="A1355" t="s">
        <v>2862</v>
      </c>
      <c r="B1355" t="s">
        <v>2863</v>
      </c>
      <c r="C1355" t="str">
        <f>IFERROR(VLOOKUP(Table1[[#This Row],[Ticker]],[1]!Table1[[Symbol]:[Industry]],2,FALSE),"-")</f>
        <v>-</v>
      </c>
      <c r="D1355" t="s">
        <v>846</v>
      </c>
      <c r="E1355">
        <v>1052.7390182500001</v>
      </c>
      <c r="F1355">
        <v>775.15</v>
      </c>
      <c r="G1355">
        <v>33.323133130667998</v>
      </c>
      <c r="H1355">
        <v>-7.2778515276942297</v>
      </c>
      <c r="I1355">
        <v>-1.0981342566251699</v>
      </c>
      <c r="J1355">
        <v>-4.1892599692391004</v>
      </c>
      <c r="K1355">
        <v>748.23802705752996</v>
      </c>
      <c r="L1355">
        <v>708.95515484840598</v>
      </c>
      <c r="M1355">
        <v>26.9636376685127</v>
      </c>
      <c r="N1355">
        <v>4.5347913871677603</v>
      </c>
      <c r="O1355">
        <v>1.2046050222237099</v>
      </c>
      <c r="P1355">
        <v>18.0416693543185</v>
      </c>
      <c r="Q1355">
        <v>64.907988511860395</v>
      </c>
    </row>
    <row r="1356" spans="1:17" hidden="1" x14ac:dyDescent="0.3">
      <c r="A1356" t="s">
        <v>2864</v>
      </c>
      <c r="B1356" t="s">
        <v>2865</v>
      </c>
      <c r="C1356" t="str">
        <f>IFERROR(VLOOKUP(Table1[[#This Row],[Ticker]],[1]!Table1[[Symbol]:[Industry]],2,FALSE),"-")</f>
        <v>-</v>
      </c>
      <c r="D1356" t="s">
        <v>129</v>
      </c>
      <c r="E1356">
        <v>1050.2558750000001</v>
      </c>
      <c r="F1356">
        <v>26.33</v>
      </c>
      <c r="G1356">
        <v>178.01469718053301</v>
      </c>
      <c r="H1356">
        <v>-2.3486779927225898</v>
      </c>
      <c r="I1356">
        <v>-0.85880247674474497</v>
      </c>
      <c r="J1356">
        <v>-3.8298567142662301</v>
      </c>
      <c r="K1356">
        <v>26.335465800860899</v>
      </c>
      <c r="L1356">
        <v>23.625514316301501</v>
      </c>
      <c r="M1356">
        <v>63.058924991878499</v>
      </c>
      <c r="N1356">
        <v>1.3686733806390801</v>
      </c>
      <c r="O1356">
        <v>1.0284333463955699</v>
      </c>
      <c r="P1356">
        <v>26.851500189897401</v>
      </c>
      <c r="Q1356">
        <v>215.32934131736499</v>
      </c>
    </row>
    <row r="1357" spans="1:17" hidden="1" x14ac:dyDescent="0.3">
      <c r="A1357" t="s">
        <v>2866</v>
      </c>
      <c r="B1357" t="s">
        <v>2867</v>
      </c>
      <c r="C1357" t="str">
        <f>IFERROR(VLOOKUP(Table1[[#This Row],[Ticker]],[1]!Table1[[Symbol]:[Industry]],2,FALSE),"-")</f>
        <v>-</v>
      </c>
      <c r="D1357" t="s">
        <v>255</v>
      </c>
      <c r="E1357">
        <v>1049.2672190999999</v>
      </c>
      <c r="F1357">
        <v>2200</v>
      </c>
      <c r="G1357">
        <v>108.916666577999</v>
      </c>
      <c r="H1357">
        <v>-3.6117900327535302</v>
      </c>
      <c r="I1357">
        <v>24.236785758549299</v>
      </c>
      <c r="J1357">
        <v>5.0259874415779198</v>
      </c>
      <c r="K1357">
        <v>2178.3403409060602</v>
      </c>
      <c r="L1357">
        <v>1832.8853888773299</v>
      </c>
      <c r="M1357">
        <v>50.6746130269145</v>
      </c>
      <c r="N1357">
        <v>-0.79363659785725005</v>
      </c>
      <c r="O1357">
        <v>0.95425138632162598</v>
      </c>
      <c r="P1357">
        <v>14.0636363636363</v>
      </c>
      <c r="Q1357">
        <v>151.70184772038201</v>
      </c>
    </row>
    <row r="1358" spans="1:17" hidden="1" x14ac:dyDescent="0.3">
      <c r="A1358" t="s">
        <v>2868</v>
      </c>
      <c r="B1358" t="s">
        <v>2869</v>
      </c>
      <c r="C1358" t="str">
        <f>IFERROR(VLOOKUP(Table1[[#This Row],[Ticker]],[1]!Table1[[Symbol]:[Industry]],2,FALSE),"-")</f>
        <v>-</v>
      </c>
      <c r="D1358" t="s">
        <v>445</v>
      </c>
      <c r="E1358">
        <v>1048.7514029199999</v>
      </c>
      <c r="F1358">
        <v>165.01</v>
      </c>
      <c r="G1358">
        <v>-22.739508921108801</v>
      </c>
      <c r="H1358">
        <v>5.2216852036441299</v>
      </c>
      <c r="I1358">
        <v>-5.53212626201951</v>
      </c>
      <c r="J1358">
        <v>2.1081854578429899</v>
      </c>
      <c r="K1358">
        <v>153.708958974561</v>
      </c>
      <c r="L1358">
        <v>151.867129395429</v>
      </c>
      <c r="M1358">
        <v>46.227225732095398</v>
      </c>
      <c r="N1358">
        <v>4.1700377739820302</v>
      </c>
      <c r="O1358">
        <v>1.4079043787110299</v>
      </c>
      <c r="P1358">
        <v>10.2963456760196</v>
      </c>
      <c r="Q1358">
        <v>25.435195743063399</v>
      </c>
    </row>
    <row r="1359" spans="1:17" hidden="1" x14ac:dyDescent="0.3">
      <c r="A1359" t="s">
        <v>2870</v>
      </c>
      <c r="B1359" t="s">
        <v>2871</v>
      </c>
      <c r="C1359" t="str">
        <f>IFERROR(VLOOKUP(Table1[[#This Row],[Ticker]],[1]!Table1[[Symbol]:[Industry]],2,FALSE),"-")</f>
        <v>-</v>
      </c>
      <c r="D1359" t="s">
        <v>400</v>
      </c>
      <c r="E1359">
        <v>1048.5400252500001</v>
      </c>
      <c r="F1359">
        <v>154.11000000000001</v>
      </c>
      <c r="G1359">
        <v>8.1443454605543693</v>
      </c>
      <c r="H1359">
        <v>-4.6907864174477902</v>
      </c>
      <c r="I1359">
        <v>-23.866713869149699</v>
      </c>
      <c r="J1359">
        <v>-1.0735684201675499</v>
      </c>
      <c r="K1359">
        <v>159.749189807265</v>
      </c>
      <c r="L1359">
        <v>160.890088406209</v>
      </c>
      <c r="M1359">
        <v>56.9341508730936</v>
      </c>
      <c r="N1359">
        <v>-1.3224371659224099</v>
      </c>
      <c r="O1359">
        <v>1.7461966894399299</v>
      </c>
      <c r="P1359">
        <v>41.327623126338302</v>
      </c>
      <c r="Q1359">
        <v>39.088447653429597</v>
      </c>
    </row>
    <row r="1360" spans="1:17" hidden="1" x14ac:dyDescent="0.3">
      <c r="A1360" t="s">
        <v>2872</v>
      </c>
      <c r="B1360" t="s">
        <v>2873</v>
      </c>
      <c r="C1360" t="str">
        <f>IFERROR(VLOOKUP(Table1[[#This Row],[Ticker]],[1]!Table1[[Symbol]:[Industry]],2,FALSE),"-")</f>
        <v>-</v>
      </c>
      <c r="D1360" t="s">
        <v>18</v>
      </c>
      <c r="E1360">
        <v>1046.5167999600001</v>
      </c>
      <c r="F1360">
        <v>940.95</v>
      </c>
      <c r="G1360">
        <v>78.161967295475606</v>
      </c>
      <c r="H1360">
        <v>-16.328802471090398</v>
      </c>
      <c r="I1360">
        <v>-10.625553229090199</v>
      </c>
      <c r="J1360">
        <v>-4.4948750292845396</v>
      </c>
      <c r="K1360">
        <v>1069.68221634579</v>
      </c>
      <c r="L1360">
        <v>991.99025451721604</v>
      </c>
      <c r="M1360">
        <v>30.144621569444499</v>
      </c>
      <c r="N1360">
        <v>-5.6508496004154001</v>
      </c>
      <c r="O1360">
        <v>1.29553346997177</v>
      </c>
      <c r="P1360">
        <v>68.127955789361806</v>
      </c>
      <c r="Q1360">
        <v>123.982385146393</v>
      </c>
    </row>
    <row r="1361" spans="1:17" hidden="1" x14ac:dyDescent="0.3">
      <c r="A1361" t="s">
        <v>2874</v>
      </c>
      <c r="B1361" t="s">
        <v>2875</v>
      </c>
      <c r="C1361" t="str">
        <f>IFERROR(VLOOKUP(Table1[[#This Row],[Ticker]],[1]!Table1[[Symbol]:[Industry]],2,FALSE),"-")</f>
        <v>-</v>
      </c>
      <c r="D1361" t="s">
        <v>211</v>
      </c>
      <c r="E1361">
        <v>1045.680417</v>
      </c>
      <c r="F1361">
        <v>68.41</v>
      </c>
      <c r="G1361">
        <v>22.060038298741802</v>
      </c>
      <c r="H1361">
        <v>-2.83317004621275</v>
      </c>
      <c r="I1361">
        <v>9.8306114620092107</v>
      </c>
      <c r="J1361">
        <v>-1.5901342065581101</v>
      </c>
      <c r="K1361">
        <v>69.257952608701203</v>
      </c>
      <c r="L1361">
        <v>68.449516760505105</v>
      </c>
      <c r="M1361">
        <v>49.921529823057398</v>
      </c>
      <c r="N1361">
        <v>1.3383841361008699</v>
      </c>
      <c r="O1361">
        <v>0.63029190877997299</v>
      </c>
      <c r="P1361">
        <v>89.592164888174196</v>
      </c>
      <c r="Q1361">
        <v>58.539976825028901</v>
      </c>
    </row>
    <row r="1362" spans="1:17" hidden="1" x14ac:dyDescent="0.3">
      <c r="A1362" t="s">
        <v>2876</v>
      </c>
      <c r="B1362" t="s">
        <v>2877</v>
      </c>
      <c r="C1362" t="str">
        <f>IFERROR(VLOOKUP(Table1[[#This Row],[Ticker]],[1]!Table1[[Symbol]:[Industry]],2,FALSE),"-")</f>
        <v>-</v>
      </c>
      <c r="D1362" t="s">
        <v>129</v>
      </c>
      <c r="E1362">
        <v>1039.36762391</v>
      </c>
      <c r="F1362">
        <v>768.15</v>
      </c>
      <c r="G1362">
        <v>757.28835541456101</v>
      </c>
      <c r="H1362">
        <v>-10.1786221159295</v>
      </c>
      <c r="I1362">
        <v>190.49106524812299</v>
      </c>
      <c r="J1362">
        <v>-0.22933406618261201</v>
      </c>
      <c r="K1362">
        <v>717.11734201158504</v>
      </c>
      <c r="L1362">
        <v>474.27212729068799</v>
      </c>
      <c r="M1362">
        <v>64.509421168670301</v>
      </c>
      <c r="N1362">
        <v>2.3396940990355999</v>
      </c>
      <c r="O1362">
        <v>1.04468803030547</v>
      </c>
      <c r="P1362">
        <v>10.0045564017444</v>
      </c>
      <c r="Q1362">
        <v>882.28900255754399</v>
      </c>
    </row>
    <row r="1363" spans="1:17" hidden="1" x14ac:dyDescent="0.3">
      <c r="A1363" t="s">
        <v>2878</v>
      </c>
      <c r="B1363" t="s">
        <v>2879</v>
      </c>
      <c r="C1363" t="str">
        <f>IFERROR(VLOOKUP(Table1[[#This Row],[Ticker]],[1]!Table1[[Symbol]:[Industry]],2,FALSE),"-")</f>
        <v>-</v>
      </c>
      <c r="E1363">
        <v>1036.75</v>
      </c>
      <c r="F1363">
        <v>403.75</v>
      </c>
      <c r="G1363">
        <v>115.69839997199399</v>
      </c>
      <c r="H1363">
        <v>-18.367604684517001</v>
      </c>
      <c r="I1363">
        <v>108.862212016008</v>
      </c>
      <c r="J1363">
        <v>-2.0117504019738699</v>
      </c>
      <c r="K1363">
        <v>441.04143939499301</v>
      </c>
      <c r="L1363">
        <v>363.79261584051102</v>
      </c>
      <c r="M1363">
        <v>31.878934487971801</v>
      </c>
      <c r="N1363">
        <v>-6.3500215376093596</v>
      </c>
      <c r="O1363">
        <v>1.00414092561866</v>
      </c>
      <c r="P1363">
        <v>133.83281733746099</v>
      </c>
      <c r="Q1363">
        <v>209.74299961641699</v>
      </c>
    </row>
    <row r="1364" spans="1:17" hidden="1" x14ac:dyDescent="0.3">
      <c r="A1364" t="s">
        <v>2880</v>
      </c>
      <c r="B1364" t="s">
        <v>2881</v>
      </c>
      <c r="C1364" t="str">
        <f>IFERROR(VLOOKUP(Table1[[#This Row],[Ticker]],[1]!Table1[[Symbol]:[Industry]],2,FALSE),"-")</f>
        <v>-</v>
      </c>
      <c r="D1364" t="s">
        <v>280</v>
      </c>
      <c r="E1364">
        <v>1035.757368</v>
      </c>
      <c r="F1364">
        <v>715.95</v>
      </c>
      <c r="G1364">
        <v>52.805963257531701</v>
      </c>
      <c r="H1364">
        <v>12.654184632385901</v>
      </c>
      <c r="I1364">
        <v>46.1644753983282</v>
      </c>
      <c r="J1364">
        <v>-1.8366785441217699</v>
      </c>
      <c r="K1364">
        <v>590.51029457385698</v>
      </c>
      <c r="L1364">
        <v>515.37127792129604</v>
      </c>
      <c r="M1364">
        <v>54.120640051964401</v>
      </c>
      <c r="N1364">
        <v>12.3354602136626</v>
      </c>
      <c r="O1364">
        <v>2.2969638695611301</v>
      </c>
      <c r="P1364">
        <v>3.87596899224806</v>
      </c>
      <c r="Q1364">
        <v>83.412322274881504</v>
      </c>
    </row>
    <row r="1365" spans="1:17" hidden="1" x14ac:dyDescent="0.3">
      <c r="A1365" t="s">
        <v>2882</v>
      </c>
      <c r="B1365" t="s">
        <v>2883</v>
      </c>
      <c r="C1365" t="str">
        <f>IFERROR(VLOOKUP(Table1[[#This Row],[Ticker]],[1]!Table1[[Symbol]:[Industry]],2,FALSE),"-")</f>
        <v>-</v>
      </c>
      <c r="D1365" t="s">
        <v>255</v>
      </c>
      <c r="E1365">
        <v>1029.84419994</v>
      </c>
      <c r="F1365">
        <v>793.8</v>
      </c>
      <c r="G1365">
        <v>69.572853881998796</v>
      </c>
      <c r="H1365">
        <v>-8.2488994276156795</v>
      </c>
      <c r="I1365">
        <v>-3.3258496711966998</v>
      </c>
      <c r="J1365">
        <v>-0.76401505935993996</v>
      </c>
      <c r="K1365">
        <v>819.31398238050303</v>
      </c>
      <c r="L1365">
        <v>733.02237308589702</v>
      </c>
      <c r="M1365">
        <v>63.975051584860097</v>
      </c>
      <c r="N1365">
        <v>-2.2138436600623201</v>
      </c>
      <c r="O1365">
        <v>0.99455599912609904</v>
      </c>
      <c r="P1365">
        <v>24.3260267069791</v>
      </c>
      <c r="Q1365">
        <v>102.91411042944701</v>
      </c>
    </row>
    <row r="1366" spans="1:17" hidden="1" x14ac:dyDescent="0.3">
      <c r="A1366" t="s">
        <v>2884</v>
      </c>
      <c r="B1366" t="s">
        <v>2885</v>
      </c>
      <c r="C1366" t="str">
        <f>IFERROR(VLOOKUP(Table1[[#This Row],[Ticker]],[1]!Table1[[Symbol]:[Industry]],2,FALSE),"-")</f>
        <v>-</v>
      </c>
      <c r="D1366" t="s">
        <v>354</v>
      </c>
      <c r="E1366">
        <v>1025.6368087000001</v>
      </c>
      <c r="F1366">
        <v>3291.95</v>
      </c>
      <c r="G1366">
        <v>1719.6007108963599</v>
      </c>
      <c r="H1366">
        <v>100.466537237818</v>
      </c>
      <c r="I1366">
        <v>712.42036418992097</v>
      </c>
      <c r="J1366">
        <v>7.9665159419760503</v>
      </c>
      <c r="K1366">
        <v>1837.75731543502</v>
      </c>
      <c r="M1366">
        <v>78.713723187236397</v>
      </c>
      <c r="N1366">
        <v>37.885632778723703</v>
      </c>
      <c r="O1366">
        <v>1.1298677654273599</v>
      </c>
      <c r="P1366">
        <v>0</v>
      </c>
      <c r="Q1366">
        <v>1847.89940828402</v>
      </c>
    </row>
    <row r="1367" spans="1:17" hidden="1" x14ac:dyDescent="0.3">
      <c r="A1367" t="s">
        <v>2886</v>
      </c>
      <c r="B1367" t="s">
        <v>2887</v>
      </c>
      <c r="C1367" t="str">
        <f>IFERROR(VLOOKUP(Table1[[#This Row],[Ticker]],[1]!Table1[[Symbol]:[Industry]],2,FALSE),"-")</f>
        <v>-</v>
      </c>
      <c r="D1367" t="s">
        <v>417</v>
      </c>
      <c r="E1367">
        <v>1021.5</v>
      </c>
      <c r="F1367">
        <v>33.799999999999997</v>
      </c>
      <c r="G1367">
        <v>-44.628980980386402</v>
      </c>
      <c r="H1367">
        <v>-8.0309635844318308</v>
      </c>
      <c r="I1367">
        <v>-30.567135810078</v>
      </c>
      <c r="J1367">
        <v>-0.32775587393010502</v>
      </c>
      <c r="K1367">
        <v>34.987625421070902</v>
      </c>
      <c r="M1367">
        <v>26.873704102520801</v>
      </c>
      <c r="N1367">
        <v>-0.44743676397923599</v>
      </c>
      <c r="O1367">
        <v>0.48099073904092698</v>
      </c>
      <c r="P1367">
        <v>30.029585798816498</v>
      </c>
      <c r="Q1367">
        <v>12.6666666666666</v>
      </c>
    </row>
    <row r="1368" spans="1:17" hidden="1" x14ac:dyDescent="0.3">
      <c r="A1368" t="s">
        <v>2888</v>
      </c>
      <c r="B1368" t="s">
        <v>2889</v>
      </c>
      <c r="C1368" t="str">
        <f>IFERROR(VLOOKUP(Table1[[#This Row],[Ticker]],[1]!Table1[[Symbol]:[Industry]],2,FALSE),"-")</f>
        <v>-</v>
      </c>
      <c r="E1368">
        <v>1014.6229</v>
      </c>
      <c r="F1368">
        <v>415.15</v>
      </c>
      <c r="G1368">
        <v>153.24919840381699</v>
      </c>
      <c r="H1368">
        <v>-1.85111432950818</v>
      </c>
      <c r="I1368">
        <v>41.363330795594301</v>
      </c>
      <c r="J1368">
        <v>0.900328397370594</v>
      </c>
      <c r="K1368">
        <v>384.91765970918402</v>
      </c>
      <c r="L1368">
        <v>303.80111526333098</v>
      </c>
      <c r="M1368">
        <v>82.943302777995697</v>
      </c>
      <c r="N1368">
        <v>1.836530697423</v>
      </c>
      <c r="O1368">
        <v>1.0292736935341</v>
      </c>
      <c r="P1368">
        <v>2.2521980007226201</v>
      </c>
      <c r="Q1368">
        <v>191.74279690794</v>
      </c>
    </row>
    <row r="1369" spans="1:17" hidden="1" x14ac:dyDescent="0.3">
      <c r="A1369" t="s">
        <v>2890</v>
      </c>
      <c r="B1369" t="s">
        <v>2891</v>
      </c>
      <c r="C1369" t="str">
        <f>IFERROR(VLOOKUP(Table1[[#This Row],[Ticker]],[1]!Table1[[Symbol]:[Industry]],2,FALSE),"-")</f>
        <v>-</v>
      </c>
      <c r="D1369" t="s">
        <v>268</v>
      </c>
      <c r="E1369">
        <v>1011.72473232</v>
      </c>
      <c r="F1369">
        <v>92.46</v>
      </c>
      <c r="G1369">
        <v>15.525634754038199</v>
      </c>
      <c r="H1369">
        <v>2.0390652261134199</v>
      </c>
      <c r="I1369">
        <v>-17.031475719031</v>
      </c>
      <c r="J1369">
        <v>7.2153240086253101</v>
      </c>
      <c r="K1369">
        <v>86.399217904342507</v>
      </c>
      <c r="L1369">
        <v>86.076142634346297</v>
      </c>
      <c r="M1369">
        <v>38.400808209931</v>
      </c>
      <c r="N1369">
        <v>7.49118685206167</v>
      </c>
      <c r="O1369">
        <v>1.7989059130243601</v>
      </c>
      <c r="P1369">
        <v>26.541207008436</v>
      </c>
      <c r="Q1369">
        <v>68.109090909090895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2894</v>
      </c>
      <c r="E1370">
        <v>1010.011846965</v>
      </c>
      <c r="F1370">
        <v>31.84</v>
      </c>
      <c r="G1370">
        <v>-55.109330325364603</v>
      </c>
      <c r="H1370">
        <v>4.4948722818295597</v>
      </c>
      <c r="I1370">
        <v>-31.363155710575501</v>
      </c>
      <c r="J1370">
        <v>-1.4167173844602301</v>
      </c>
      <c r="K1370">
        <v>31.2722409451811</v>
      </c>
      <c r="L1370">
        <v>34.809200759170899</v>
      </c>
      <c r="M1370">
        <v>39.311654419628198</v>
      </c>
      <c r="N1370">
        <v>3.8053255916172799</v>
      </c>
      <c r="O1370">
        <v>1.2046864685344101</v>
      </c>
      <c r="P1370">
        <v>63.316582914572798</v>
      </c>
      <c r="Q1370">
        <v>22.4615384615384</v>
      </c>
    </row>
    <row r="1371" spans="1:17" hidden="1" x14ac:dyDescent="0.3">
      <c r="A1371" t="s">
        <v>2895</v>
      </c>
      <c r="B1371" t="s">
        <v>2896</v>
      </c>
      <c r="C1371" t="str">
        <f>IFERROR(VLOOKUP(Table1[[#This Row],[Ticker]],[1]!Table1[[Symbol]:[Industry]],2,FALSE),"-")</f>
        <v>-</v>
      </c>
      <c r="D1371" t="s">
        <v>21</v>
      </c>
      <c r="E1371">
        <v>1006.173945</v>
      </c>
      <c r="F1371">
        <v>771.8</v>
      </c>
      <c r="G1371">
        <v>73.116343129272707</v>
      </c>
      <c r="H1371">
        <v>-4.9961801901146199</v>
      </c>
      <c r="I1371">
        <v>1.5072125526606099</v>
      </c>
      <c r="J1371">
        <v>-0.87075555183512998</v>
      </c>
      <c r="K1371">
        <v>753.52080680591996</v>
      </c>
      <c r="L1371">
        <v>659.64611369857403</v>
      </c>
      <c r="M1371">
        <v>73.905167907155302</v>
      </c>
      <c r="N1371">
        <v>-0.44050839047442503</v>
      </c>
      <c r="O1371">
        <v>1.0141939826803701</v>
      </c>
      <c r="P1371">
        <v>7.14563358383002</v>
      </c>
      <c r="Q1371">
        <v>114.150943396226</v>
      </c>
    </row>
    <row r="1372" spans="1:17" hidden="1" x14ac:dyDescent="0.3">
      <c r="A1372" t="s">
        <v>2897</v>
      </c>
      <c r="B1372" t="s">
        <v>2898</v>
      </c>
      <c r="C1372" t="str">
        <f>IFERROR(VLOOKUP(Table1[[#This Row],[Ticker]],[1]!Table1[[Symbol]:[Industry]],2,FALSE),"-")</f>
        <v>-</v>
      </c>
      <c r="D1372" t="s">
        <v>621</v>
      </c>
      <c r="E1372">
        <v>1003.17262442</v>
      </c>
      <c r="F1372">
        <v>1952.35</v>
      </c>
      <c r="G1372">
        <v>-2.0305705667185001</v>
      </c>
      <c r="H1372">
        <v>-11.927100035921001</v>
      </c>
      <c r="I1372">
        <v>-4.0297971290052503</v>
      </c>
      <c r="J1372">
        <v>0.27318929759539301</v>
      </c>
      <c r="K1372">
        <v>1997.4339822798599</v>
      </c>
      <c r="L1372">
        <v>1871.23740468407</v>
      </c>
      <c r="M1372">
        <v>71.600319743916899</v>
      </c>
      <c r="N1372">
        <v>-1.8508498536354601</v>
      </c>
      <c r="O1372">
        <v>1.2830461606869901</v>
      </c>
      <c r="P1372">
        <v>32.045995851153698</v>
      </c>
      <c r="Q1372">
        <v>28.867986798679802</v>
      </c>
    </row>
    <row r="1373" spans="1:17" hidden="1" x14ac:dyDescent="0.3">
      <c r="A1373" t="s">
        <v>2899</v>
      </c>
      <c r="B1373" t="s">
        <v>2900</v>
      </c>
      <c r="C1373" t="str">
        <f>IFERROR(VLOOKUP(Table1[[#This Row],[Ticker]],[1]!Table1[[Symbol]:[Industry]],2,FALSE),"-")</f>
        <v>-</v>
      </c>
      <c r="E1373">
        <v>1001.95061986499</v>
      </c>
      <c r="F1373">
        <v>829.3</v>
      </c>
      <c r="G1373">
        <v>66.014697180533005</v>
      </c>
      <c r="H1373">
        <v>-7.8030236207174903</v>
      </c>
      <c r="I1373">
        <v>34.732907991936798</v>
      </c>
      <c r="J1373">
        <v>3.3787134669558001</v>
      </c>
      <c r="K1373">
        <v>799.49444842041601</v>
      </c>
      <c r="L1373">
        <v>660.44587341465103</v>
      </c>
      <c r="M1373">
        <v>46.7142574338245</v>
      </c>
      <c r="N1373">
        <v>1.5064236201766299</v>
      </c>
      <c r="O1373">
        <v>0.406202379981557</v>
      </c>
      <c r="P1373">
        <v>16.893765826600699</v>
      </c>
      <c r="Q1373">
        <v>107.32499999999899</v>
      </c>
    </row>
    <row r="1374" spans="1:17" hidden="1" x14ac:dyDescent="0.3">
      <c r="A1374" t="s">
        <v>2901</v>
      </c>
      <c r="B1374" t="s">
        <v>2902</v>
      </c>
      <c r="C1374" t="str">
        <f>IFERROR(VLOOKUP(Table1[[#This Row],[Ticker]],[1]!Table1[[Symbol]:[Industry]],2,FALSE),"-")</f>
        <v>-</v>
      </c>
      <c r="D1374" t="s">
        <v>366</v>
      </c>
      <c r="E1374">
        <v>1001.0004632</v>
      </c>
      <c r="F1374">
        <v>592.85</v>
      </c>
      <c r="G1374">
        <v>316.64381395820601</v>
      </c>
      <c r="H1374">
        <v>-14.1473511474661</v>
      </c>
      <c r="I1374">
        <v>261.24220881206003</v>
      </c>
      <c r="J1374">
        <v>-6.4866988254688804</v>
      </c>
      <c r="K1374">
        <v>572.74277345069504</v>
      </c>
      <c r="L1374">
        <v>371.09655191944199</v>
      </c>
      <c r="M1374">
        <v>92.3588396330736</v>
      </c>
      <c r="N1374">
        <v>-4.7022235765839104</v>
      </c>
      <c r="O1374">
        <v>0.76863434563459099</v>
      </c>
      <c r="P1374">
        <v>17.2218942396896</v>
      </c>
      <c r="Q1374">
        <v>406.27668659265498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Price_Filter_21_06_2024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2024-06-21T14:50:36Z</dcterms:created>
  <dcterms:modified xsi:type="dcterms:W3CDTF">2024-11-05T05:31:05Z</dcterms:modified>
</cp:coreProperties>
</file>